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01" activeTab="0"/>
  </bookViews>
  <sheets>
    <sheet name="IFR_6000" sheetId="1" r:id="rId1"/>
    <sheet name="Raw_Data" sheetId="2" state="hidden" r:id="rId2"/>
    <sheet name="Main_Results" sheetId="3" state="hidden" r:id="rId3"/>
    <sheet name="Modes_A_C_Replies" sheetId="4" state="hidden" r:id="rId4"/>
    <sheet name="Mode_S_Replies" sheetId="5" state="hidden" r:id="rId5"/>
    <sheet name="UF0_UF11_Replies" sheetId="6" state="hidden" r:id="rId6"/>
    <sheet name="UF16_UF24_Replies" sheetId="7" state="hidden" r:id="rId7"/>
    <sheet name="Elementary_surveillance" sheetId="8" state="hidden" r:id="rId8"/>
    <sheet name="Enhanced_surveillance" sheetId="9" state="hidden" r:id="rId9"/>
  </sheets>
  <definedNames/>
  <calcPr fullCalcOnLoad="1"/>
</workbook>
</file>

<file path=xl/sharedStrings.xml><?xml version="1.0" encoding="utf-8"?>
<sst xmlns="http://schemas.openxmlformats.org/spreadsheetml/2006/main" count="2391" uniqueCount="850">
  <si>
    <t>DATE:</t>
  </si>
  <si>
    <t>Country</t>
  </si>
  <si>
    <t>Mode A</t>
  </si>
  <si>
    <t>Mode C</t>
  </si>
  <si>
    <t>Flight ID</t>
  </si>
  <si>
    <t>Mode A replies</t>
  </si>
  <si>
    <t>Mode C replies</t>
  </si>
  <si>
    <t>Mode S replies</t>
  </si>
  <si>
    <t>Code Mode A</t>
  </si>
  <si>
    <t>Code Mode S</t>
  </si>
  <si>
    <t>Altitude Mode C</t>
  </si>
  <si>
    <t>Altitude Mode S</t>
  </si>
  <si>
    <t>Altitude difference test</t>
  </si>
  <si>
    <t>Code difference test</t>
  </si>
  <si>
    <t>Flight Status</t>
  </si>
  <si>
    <t>Vertical Status</t>
  </si>
  <si>
    <t>XPDR level</t>
  </si>
  <si>
    <t>FS</t>
  </si>
  <si>
    <t>No alert - No SPI - In air</t>
  </si>
  <si>
    <t>No alert - No SPI - On ground</t>
  </si>
  <si>
    <t>Alert - No SPI - In air</t>
  </si>
  <si>
    <t>Alert - No SPI - On ground</t>
  </si>
  <si>
    <t>Alert - SPI</t>
  </si>
  <si>
    <t>No alert - SPI</t>
  </si>
  <si>
    <t>Bottom antenna</t>
  </si>
  <si>
    <t>Mode A/C MTL
difference (dB)</t>
  </si>
  <si>
    <t>Main results:</t>
  </si>
  <si>
    <t>Power and Sensitivity:</t>
  </si>
  <si>
    <t>ATCRBS Decoder test</t>
  </si>
  <si>
    <t>Decoder inner low</t>
  </si>
  <si>
    <t>Decoder inner high</t>
  </si>
  <si>
    <t>Decoder outer low</t>
  </si>
  <si>
    <t>Decoder outer high</t>
  </si>
  <si>
    <t>ATCRBS pulses width</t>
  </si>
  <si>
    <t>ATCRBS reply test</t>
  </si>
  <si>
    <t>Reply ratio</t>
  </si>
  <si>
    <t>Reply ratio @ -81dBm</t>
  </si>
  <si>
    <t>ATCRBS Only All Call</t>
  </si>
  <si>
    <t>Pulse amplitude
variations (dB)</t>
  </si>
  <si>
    <t>Tail Number</t>
  </si>
  <si>
    <t>Mode S Address
(Hexadecimal)</t>
  </si>
  <si>
    <t>Watt</t>
  </si>
  <si>
    <t>MTL</t>
  </si>
  <si>
    <t>ITM reply address</t>
  </si>
  <si>
    <t>Reply address</t>
  </si>
  <si>
    <t>SLS 0dB</t>
  </si>
  <si>
    <t>SLS -9dB</t>
  </si>
  <si>
    <t>Mode S Reply test</t>
  </si>
  <si>
    <t>SLS On (+3dB)</t>
  </si>
  <si>
    <t>SLS Off (-12dB)</t>
  </si>
  <si>
    <t>Reply ratio -81dBm</t>
  </si>
  <si>
    <t>Invalid address</t>
  </si>
  <si>
    <t>Squitters</t>
  </si>
  <si>
    <t>DF 17 Detected</t>
  </si>
  <si>
    <t>DF11 Period (seconds)</t>
  </si>
  <si>
    <t>Diversity isolation</t>
  </si>
  <si>
    <t>Pulse spacing 1</t>
  </si>
  <si>
    <t>Pulse spacing 2</t>
  </si>
  <si>
    <t>Pulse spacing 3</t>
  </si>
  <si>
    <t>Reply jitter</t>
  </si>
  <si>
    <t>Reply delay</t>
  </si>
  <si>
    <t>Pulse width 1</t>
  </si>
  <si>
    <t>Pulse width 2</t>
  </si>
  <si>
    <t>Pulse width 3</t>
  </si>
  <si>
    <t>Pulse width 4</t>
  </si>
  <si>
    <t>Pulse amplitude
variations short</t>
  </si>
  <si>
    <t>Pulse amplitude
variations long</t>
  </si>
  <si>
    <t>F1 width</t>
  </si>
  <si>
    <t>F2 width</t>
  </si>
  <si>
    <t>F1-F2 Space width</t>
  </si>
  <si>
    <t>Top antenna</t>
  </si>
  <si>
    <t>Effective Radiated Power</t>
  </si>
  <si>
    <t>Minimum Trigger Level</t>
  </si>
  <si>
    <t>Juanary</t>
  </si>
  <si>
    <t>February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</si>
  <si>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</si>
  <si>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</si>
  <si>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</si>
  <si>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</si>
  <si>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</si>
  <si>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</si>
  <si>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</si>
  <si>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</si>
  <si>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</si>
  <si>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</si>
  <si>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</si>
  <si>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</si>
  <si>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</si>
  <si>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</si>
  <si>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</si>
  <si>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</si>
  <si>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</si>
  <si>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</si>
  <si>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</si>
  <si>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MTL TEST STATUS</t>
  </si>
  <si>
    <t>MTL MODE A STATUS</t>
  </si>
  <si>
    <t>MTL MODE C STATUS</t>
  </si>
  <si>
    <t>MTL MODE S STATUS</t>
  </si>
  <si>
    <t>MTL ADDRESS</t>
  </si>
  <si>
    <t>MODE CAP TEST STATUS</t>
  </si>
  <si>
    <t>MODE CAP MODE A STATUS</t>
  </si>
  <si>
    <t>MODE CAP MODE C STATUS</t>
  </si>
  <si>
    <t>MODE CAP MODE S STATUS</t>
  </si>
  <si>
    <t>MODE CAP LEVEL STATUS</t>
  </si>
  <si>
    <t>MODE CAP MODE A CODE STATUS</t>
  </si>
  <si>
    <t>MODE CAP MODE C ALTITUDE STATUS</t>
  </si>
  <si>
    <t>MODE CAP IDENT STATUS</t>
  </si>
  <si>
    <t>MODE CAP ADDRESS STATUS</t>
  </si>
  <si>
    <t>MODE CAP TAIL STATUS</t>
  </si>
  <si>
    <t>MODE CAP COUNTRY STATUS</t>
  </si>
  <si>
    <t>DECODER TEST STATUS</t>
  </si>
  <si>
    <t>DECODER INNER LOW A STATUS</t>
  </si>
  <si>
    <t>DECODER INNER LOW C STATUS</t>
  </si>
  <si>
    <t>DECODER INNER HIGH A STATUS</t>
  </si>
  <si>
    <t>DECODER INNER HIGH C STATUS</t>
  </si>
  <si>
    <t>DECODER OUTER LOW A STATUS</t>
  </si>
  <si>
    <t>DECODER OUTER LOW C STATUS</t>
  </si>
  <si>
    <t>DECODER OUTER HIGH A STATUS</t>
  </si>
  <si>
    <t>DECODER OUTER HIGH C STATUS</t>
  </si>
  <si>
    <t>SLS TEST STATUS</t>
  </si>
  <si>
    <t>SLS 0 dB A STATUS</t>
  </si>
  <si>
    <t>SLS 0 dB C STATUS</t>
  </si>
  <si>
    <t>SLS -9 dB A STATUS</t>
  </si>
  <si>
    <t>SLS -9 dB C STATUS</t>
  </si>
  <si>
    <t>REPLY TEST STATUS</t>
  </si>
  <si>
    <t>REPLY A CODE STATUS</t>
  </si>
  <si>
    <t>REPLY IDENT STATUS</t>
  </si>
  <si>
    <t>REPLY C ALTITUDE STATUS</t>
  </si>
  <si>
    <t>REPLY C ALTITUDE BITS STATUS</t>
  </si>
  <si>
    <t>SPACE WIDTH TEST STATUS</t>
  </si>
  <si>
    <t>SPACE WIDTH F1 A STATUS</t>
  </si>
  <si>
    <t>SPACE WIDTH F1 C STATUS</t>
  </si>
  <si>
    <t>SPACE WIDTH F2 A STATUS</t>
  </si>
  <si>
    <t>SPACE WIDTH F2 C STATUS</t>
  </si>
  <si>
    <t>SPACE WIDTH F1-F2 A STATUS</t>
  </si>
  <si>
    <t>SPACE WIDTH F1-F2 C STATUS</t>
  </si>
  <si>
    <t>REPLY DELAY TEST STATUS</t>
  </si>
  <si>
    <t>REPLY DELAY A STATUS</t>
  </si>
  <si>
    <t>REPLY DELAY C STATUS</t>
  </si>
  <si>
    <t>REPLY JITTER TEST STATUS</t>
  </si>
  <si>
    <t>REPLY JITTER A STATUS</t>
  </si>
  <si>
    <t>REPLY JITTER C STATUS</t>
  </si>
  <si>
    <t>REPLY RATIO TEST STATUS</t>
  </si>
  <si>
    <t>REPLY RATIO A STATUS</t>
  </si>
  <si>
    <t>REPLY RATIO C STATUS</t>
  </si>
  <si>
    <t>-81dBm REPLY RATIO A STATUS</t>
  </si>
  <si>
    <t>-81dBm REPLY RATIO C STATUS</t>
  </si>
  <si>
    <t>ATC ALL CALL TEST STATUS</t>
  </si>
  <si>
    <t>ATC ALL CALL A STATUS</t>
  </si>
  <si>
    <t>ATC ALL CALL C STATUS</t>
  </si>
  <si>
    <t>PULSE AMP VAR TEST STATUS</t>
  </si>
  <si>
    <t>PULSE AMP VAR A STATUS</t>
  </si>
  <si>
    <t>PULSE AMP VAR C STATUS</t>
  </si>
  <si>
    <t>FREQUENCY A TEST STATUS</t>
  </si>
  <si>
    <t>FREQUENCY C TEST STATUS</t>
  </si>
  <si>
    <t>FREQUENCY S TEST STATUS</t>
  </si>
  <si>
    <t>FREQUENCY ALL CALL TEST STATUS</t>
  </si>
  <si>
    <t>FREQUENCY A STATUS</t>
  </si>
  <si>
    <t>FREQUENCY C STATUS</t>
  </si>
  <si>
    <t>FREQUENCY S STATUS</t>
  </si>
  <si>
    <t>FREQUENCY ALL CALL STATUS</t>
  </si>
  <si>
    <t>POWER A TEST STATUS</t>
  </si>
  <si>
    <t>MTL A TEST STATUS</t>
  </si>
  <si>
    <t>POWER A TOP MTL STATUS</t>
  </si>
  <si>
    <t>POWER A BOTTOM MTL STATUS</t>
  </si>
  <si>
    <t>POWER A INSTANT MTL STATUS</t>
  </si>
  <si>
    <t>POWER A TOP A-C MTL STATUS</t>
  </si>
  <si>
    <t>POWER A BOTTOM A-C MTL STATUS</t>
  </si>
  <si>
    <t>POWER A INSTANT A-C MTL STATUS</t>
  </si>
  <si>
    <t>POWER A TOP ERP STATUS</t>
  </si>
  <si>
    <t>POWER A BOTTOM ERP STATUS</t>
  </si>
  <si>
    <t>POWER A INSTANT ERP STATUS</t>
  </si>
  <si>
    <t>POWER C TEST STATUS</t>
  </si>
  <si>
    <t>MTL C TEST STATUS</t>
  </si>
  <si>
    <t>POWER C TOP MTL STATUS</t>
  </si>
  <si>
    <t>POWER C BOTTOM MTL STATUS</t>
  </si>
  <si>
    <t>POWER C INSTANT MTL STATUS</t>
  </si>
  <si>
    <t>POWER C TOP A-C MTL STATUS</t>
  </si>
  <si>
    <t>POWER C BOTTOM A-C MTL STATUS</t>
  </si>
  <si>
    <t>POWER C INSTANT A-C MTL STATUS</t>
  </si>
  <si>
    <t>POWER C TOP ERP STATUS</t>
  </si>
  <si>
    <t>POWER C BOTTOM ERP STATUS</t>
  </si>
  <si>
    <t>POWER C INSTANT ERP STATUS</t>
  </si>
  <si>
    <t>POWER S TEST STATUS</t>
  </si>
  <si>
    <t>MTL S TEST STATUS</t>
  </si>
  <si>
    <t>POWER S TOP MTL STATUS</t>
  </si>
  <si>
    <t>POWER S BOTTOM MTL STATUS</t>
  </si>
  <si>
    <t>POWER S INSTANT MTL STATUS</t>
  </si>
  <si>
    <t>POWER S TOP ERP STATUS</t>
  </si>
  <si>
    <t>POWER S BOTTOM ERP STATUS</t>
  </si>
  <si>
    <t>POWER S INSTANT ERP STATUS</t>
  </si>
  <si>
    <t>POWER ALL CALL TEST STATUS</t>
  </si>
  <si>
    <t>MTL ALL CALL TEST STATUS</t>
  </si>
  <si>
    <t>POWER ALL CALL TOP MTL STATUS</t>
  </si>
  <si>
    <t>POWER ALL CALL BOTTOM MTL STATUS</t>
  </si>
  <si>
    <t>POWER ALL CALL INSTANT MTL STATUS</t>
  </si>
  <si>
    <t>POWER ALL CALL TOP ERP STATUS</t>
  </si>
  <si>
    <t>POWER ALL CALL BOTTOM ERP STATUS</t>
  </si>
  <si>
    <t>POWER ALL CALL INSTANT ERP STATUS</t>
  </si>
  <si>
    <t>ITM REPLY DELAY TEST STATUS</t>
  </si>
  <si>
    <t>ITM REPLY DELAY A STATUS</t>
  </si>
  <si>
    <t>ITM REPLY DELAY C STATUS</t>
  </si>
  <si>
    <t>ITM REPLY JITTER TEST STATUS</t>
  </si>
  <si>
    <t>ITM REPLY JITTER A STATUS</t>
  </si>
  <si>
    <t>ITM REPLY JITTER C STATUS</t>
  </si>
  <si>
    <t>ITM REPLY RATIO TEST STATUS</t>
  </si>
  <si>
    <t>ITM REPLY RATIO A STATUS</t>
  </si>
  <si>
    <t>ITM REPLY RATIO C STATUS</t>
  </si>
  <si>
    <t>ITM -81dBm A STATUS</t>
  </si>
  <si>
    <t>ITM -81dBm C STATUS</t>
  </si>
  <si>
    <t>ITM ADDRESS TEST STATUS</t>
  </si>
  <si>
    <t>ITM ADDRESS A STATUS</t>
  </si>
  <si>
    <t>ITM ADDRESS C STATUS</t>
  </si>
  <si>
    <t>MODE S ALL CALL TEST STATUS</t>
  </si>
  <si>
    <t>MODE S ALL CALL STATUS</t>
  </si>
  <si>
    <t>MODE S ALL CALL ADDRESS STATUS</t>
  </si>
  <si>
    <t>MODE S ALL CALL TAIL STATUS</t>
  </si>
  <si>
    <t>MODE S ALL CALL COUNTRY STATUS</t>
  </si>
  <si>
    <t>MODE S REPLY DELAY TEST STATUS</t>
  </si>
  <si>
    <t>MODE S REPLY DELAY STATUS</t>
  </si>
  <si>
    <t>MODE S REPLY JITTER TEST STATUS</t>
  </si>
  <si>
    <t>MODE S REPLY JITTER STATUS</t>
  </si>
  <si>
    <t>MODE S PULSE WIDTH TEST STATUS</t>
  </si>
  <si>
    <t>MODE S PULSE WIDTH STATUS</t>
  </si>
  <si>
    <t>MODE S PULSE WIDTH 1 STATUS</t>
  </si>
  <si>
    <t>MODE S PULSE WIDTH 2 STATUS</t>
  </si>
  <si>
    <t>MODE S PULSE WIDTH 3 STATUS</t>
  </si>
  <si>
    <t>MODE S PULSE WIDTH 4 STATUS</t>
  </si>
  <si>
    <t>MODE S PULSE SPACING TEST STATUS</t>
  </si>
  <si>
    <t>MODE S PULSE SPACING STATUS</t>
  </si>
  <si>
    <t>MODE S PULSE SPACING 1 STATUS</t>
  </si>
  <si>
    <t>MODE S PULSE SPACING 2 STATUS</t>
  </si>
  <si>
    <t>MODE S PULSE SPACING 3 STATUS</t>
  </si>
  <si>
    <t>MODE S PULSE AMP VAR TEST STATUS</t>
  </si>
  <si>
    <t>MODE S PULSE AMP VAR SHORT STATUS</t>
  </si>
  <si>
    <t>MODE S PULSE AMP VAR LONG STATUS</t>
  </si>
  <si>
    <t>MODE S SLS TEST STATUS</t>
  </si>
  <si>
    <t>MODE S SLS ON STATUS</t>
  </si>
  <si>
    <t>MODE S SLS OFF STATUS</t>
  </si>
  <si>
    <t>MODE S SQUITTER TEST STATUS</t>
  </si>
  <si>
    <t>MODE S SQUITTER DF 11 PERIOD STATUS</t>
  </si>
  <si>
    <t>MODE S SQUITTER DF 17 DETECTED STATUS</t>
  </si>
  <si>
    <t>MODE S REPLY RATIO TEST STATUS</t>
  </si>
  <si>
    <t>MODE S REPLY RATIO STATUS</t>
  </si>
  <si>
    <t>MODE S -81dBm REPLY RATIO STATUS</t>
  </si>
  <si>
    <t>MODE S INVALID ADDRESS TEST STATUS</t>
  </si>
  <si>
    <t>MODE S INVALID ADDRESS STATUS</t>
  </si>
  <si>
    <t>MODE S DIVERSITY ISOLATION TEST STATUS</t>
  </si>
  <si>
    <t>MODE S DIVERSITY ISOLATION STATUS</t>
  </si>
  <si>
    <t>UF0 TEST STATUS</t>
  </si>
  <si>
    <t>UF0 DF STATUS</t>
  </si>
  <si>
    <t>UF0 VS STATUS</t>
  </si>
  <si>
    <t>UF0 CC STATUS</t>
  </si>
  <si>
    <t>UF0 SL STATUS</t>
  </si>
  <si>
    <t>UF0 RI STATUS</t>
  </si>
  <si>
    <t>UF0 AC STATUS</t>
  </si>
  <si>
    <t>UF0 ALTITUDE STATUS</t>
  </si>
  <si>
    <t>UF0 MODE C ALTITUDE COMPARE STATUS</t>
  </si>
  <si>
    <t>UF0 AA STATUS</t>
  </si>
  <si>
    <t>UF0 DF 11 ADDRESS COMPARE STATUS</t>
  </si>
  <si>
    <t>UF4 TEST STATUS</t>
  </si>
  <si>
    <t>UF4 DF STATUS</t>
  </si>
  <si>
    <t>UF4 FS STATUS</t>
  </si>
  <si>
    <t>UF4 DR STATUS</t>
  </si>
  <si>
    <t>UF4 UM STATUS</t>
  </si>
  <si>
    <t>UF4 AC STATUS</t>
  </si>
  <si>
    <t>UF4 ALTITUDE STATUS</t>
  </si>
  <si>
    <t>UF4 MODE C ALTITUDE COMPARE STATUS</t>
  </si>
  <si>
    <t>UF4 AA STATUS</t>
  </si>
  <si>
    <t>UF4 DF 11 ADDRESS COMPARE STATUS</t>
  </si>
  <si>
    <t>UF5 TEST STATUS</t>
  </si>
  <si>
    <t>UF5 DF STATUS</t>
  </si>
  <si>
    <t>UF5 FS STATUS</t>
  </si>
  <si>
    <t>UF5 DR STATUS</t>
  </si>
  <si>
    <t>UF5 UM STATUS</t>
  </si>
  <si>
    <t>UF5 ID STATUS</t>
  </si>
  <si>
    <t>UF5 ID OCTAL STATUS</t>
  </si>
  <si>
    <t>UF5 MODE A ID COMPARE STATUS</t>
  </si>
  <si>
    <t>UF5 AA STATUS</t>
  </si>
  <si>
    <t>UF5 DF 11 ADDRESS COMPARE STATUS</t>
  </si>
  <si>
    <t>UF11 TEST STATUS</t>
  </si>
  <si>
    <t>UF11 DF STATUS</t>
  </si>
  <si>
    <t>UF11 CA STATUS</t>
  </si>
  <si>
    <t>UF11 PI STATUS</t>
  </si>
  <si>
    <t>UF11 AA STATUS</t>
  </si>
  <si>
    <t>UF11 II LOCKOUT GEN STATUS</t>
  </si>
  <si>
    <t>UF11 II STATUS</t>
  </si>
  <si>
    <t>UF11 SI LOCKOUT GEN STATUS</t>
  </si>
  <si>
    <t>UF11 SI STATUS</t>
  </si>
  <si>
    <t>UF16 TEST STATUS</t>
  </si>
  <si>
    <t>UF16 DF STATUS</t>
  </si>
  <si>
    <t>UF16 VS STATUS</t>
  </si>
  <si>
    <t>UF16 SL STATUS</t>
  </si>
  <si>
    <t>UF16 RI STATUS</t>
  </si>
  <si>
    <t>UF16 MV STATUS</t>
  </si>
  <si>
    <t>UF16 AC STATUS</t>
  </si>
  <si>
    <t>UF16 ALTITUDE STATUS</t>
  </si>
  <si>
    <t>UF16 MODE C ALTITUDE COMPARE STATUS</t>
  </si>
  <si>
    <t>UF16 AA STATUS</t>
  </si>
  <si>
    <t>UF16 DF 11 ADDRESS COMPARE STATUS</t>
  </si>
  <si>
    <t>UF20 TEST STATUS</t>
  </si>
  <si>
    <t>UF20 DF STATUS</t>
  </si>
  <si>
    <t>UF20 FS STATUS</t>
  </si>
  <si>
    <t>UF20 DR STATUS</t>
  </si>
  <si>
    <t>UF20 UM STATUS</t>
  </si>
  <si>
    <t>UF20 MB STATUS</t>
  </si>
  <si>
    <t>UF20 AC STATUS</t>
  </si>
  <si>
    <t>UF20 ALTITUDE STATUS</t>
  </si>
  <si>
    <t>UF20 MODE C ALTITUDE COMPARE STATUS</t>
  </si>
  <si>
    <t>UF20 AA STATUS</t>
  </si>
  <si>
    <t>UF20 DF 11 ADDRESS COMPARE STATUS</t>
  </si>
  <si>
    <t>UF21 TEST STATUS</t>
  </si>
  <si>
    <t>UF21 DF STATUS</t>
  </si>
  <si>
    <t>UF21 FS STATUS</t>
  </si>
  <si>
    <t>UF21 DR STATUS</t>
  </si>
  <si>
    <t>UF21 UM STATUS</t>
  </si>
  <si>
    <t>UF21 MB STATUS</t>
  </si>
  <si>
    <t>UF21 ID STATUS</t>
  </si>
  <si>
    <t>UF21 ID OCTAL STATUS</t>
  </si>
  <si>
    <t>UF21 MODE A ID COMPARE STATUS</t>
  </si>
  <si>
    <t>UF21 AA STATUS</t>
  </si>
  <si>
    <t>UF21 DF 11 ADDRESS COMPARE STATUS</t>
  </si>
  <si>
    <t>UF24 TEST STATUS</t>
  </si>
  <si>
    <t>UF24 RESERVATION UF4 DF STATUS</t>
  </si>
  <si>
    <t>UF24 RESERVATION UF4 IIS STATUS</t>
  </si>
  <si>
    <t>UF24 RESERVATION UF4 IDS STATUS</t>
  </si>
  <si>
    <t>UF24 RESERVATION UF4 AA STATUS</t>
  </si>
  <si>
    <t>UF24 SEGMENTS UF24 DF STATUS</t>
  </si>
  <si>
    <t>UF24 SEGMENTS UF24 KE STATUS</t>
  </si>
  <si>
    <t>UF24 SEGMENTS UF24 ND STATUS</t>
  </si>
  <si>
    <t>UF24 SEGMENTS UF24 TAS STATUS</t>
  </si>
  <si>
    <t>UF24 SEGMENTS UF24 AA STATUS</t>
  </si>
  <si>
    <t>UF24 CLOSEOUT UF4 DF STATUS</t>
  </si>
  <si>
    <t>UF24 CLOSEOUT UF4 IIS STATUS</t>
  </si>
  <si>
    <t>UF24 CLOSEOUT UF4 IDS STATUS</t>
  </si>
  <si>
    <t>UF24 CLOSEOUT UF4 AA STATUS</t>
  </si>
  <si>
    <t>BDS 1,0 TEST STATUS</t>
  </si>
  <si>
    <t>BDS 1,0 DF STATUS</t>
  </si>
  <si>
    <t>BDS 1,0 BDS STATUS</t>
  </si>
  <si>
    <t>BDS 1,0 SUBNETWORK VER STATUS</t>
  </si>
  <si>
    <t>BDS 1,0 ENH PROT IND STATUS</t>
  </si>
  <si>
    <t>BDS 1,0 SPEC SERV CAP STATUS</t>
  </si>
  <si>
    <t>BDS 1,0 UELM CAPABILITY STATUS</t>
  </si>
  <si>
    <t>BDS 1,0 DELM CAPABILITY STATUS</t>
  </si>
  <si>
    <t>BDS 1,0 AIRCRAFT ID CAP STATUS</t>
  </si>
  <si>
    <t>BDS 1,0 SURV IDENT CAP STATUS</t>
  </si>
  <si>
    <t>BDS 1,0 DTE STATUS</t>
  </si>
  <si>
    <t>BDS 1,0 CONT FLAG STATUS</t>
  </si>
  <si>
    <t>BDS 1,0 SQUITTER CAP STATUS</t>
  </si>
  <si>
    <t>BDS 2,0 TEST STATUS</t>
  </si>
  <si>
    <t>BDS 2,0 DF STATUS</t>
  </si>
  <si>
    <t>BDS 2,0 BDS STATUS</t>
  </si>
  <si>
    <t>BDS 2,0 FLIGHT ID STATUS</t>
  </si>
  <si>
    <t>BDS 3,0 TEST STATUS</t>
  </si>
  <si>
    <t>BDS 3,0 DF STATUS</t>
  </si>
  <si>
    <t>BDS 3,0 BDS STATUS</t>
  </si>
  <si>
    <t>BDS 3,0 ARA STATUS</t>
  </si>
  <si>
    <t>BDS 3,0 RAC STATUS</t>
  </si>
  <si>
    <t>BDS 3,0 RAT STATUS</t>
  </si>
  <si>
    <t>BDS 1,7 TEST STATUS</t>
  </si>
  <si>
    <t>BDS 1,7 DF STATUS</t>
  </si>
  <si>
    <t>BDS 1,7 BDS STATUS</t>
  </si>
  <si>
    <t>BDS 1,7 0,5 STATUS</t>
  </si>
  <si>
    <t>BDS 1,7 0,6 STATUS</t>
  </si>
  <si>
    <t>BDS 1,7 0,7 STATUS</t>
  </si>
  <si>
    <t>BDS 1,7 0,8 STATUS</t>
  </si>
  <si>
    <t>BDS 1,7 0,9 STATUS</t>
  </si>
  <si>
    <t>BDS 1,7 0,A STATUS</t>
  </si>
  <si>
    <t>BDS 1,7 2,0 STATUS</t>
  </si>
  <si>
    <t>BDS 1,7 2,1 STATUS</t>
  </si>
  <si>
    <t>BDS 1,7 4,0 STATUS</t>
  </si>
  <si>
    <t>BDS 1,7 4,1 STATUS</t>
  </si>
  <si>
    <t>BDS 1,7 4,2 STATUS</t>
  </si>
  <si>
    <t>BDS 1,7 4,3 STATUS</t>
  </si>
  <si>
    <t>BDS 1,7 4,4 STATUS</t>
  </si>
  <si>
    <t>BDS 1,7 4,5 STATUS</t>
  </si>
  <si>
    <t>BDS 1,7 4,8 STATUS</t>
  </si>
  <si>
    <t>BDS 1,7 5,0 STATUS</t>
  </si>
  <si>
    <t>BDS 1,7 5,1 STATUS</t>
  </si>
  <si>
    <t>BDS 1,7 5,2 STATUS</t>
  </si>
  <si>
    <t>BDS 1,7 5,3 STATUS</t>
  </si>
  <si>
    <t>BDS 1,7 5,4 STATUS</t>
  </si>
  <si>
    <t>BDS 1,7 5,5 STATUS</t>
  </si>
  <si>
    <t>BDS 1,7 5,6 STATUS</t>
  </si>
  <si>
    <t>BDS 1,7 5,F STATUS</t>
  </si>
  <si>
    <t>BDS 1,7 6,0 STATUS</t>
  </si>
  <si>
    <t>BDS 1,8 TEST STATUS</t>
  </si>
  <si>
    <t>BDS 1,8 DF STATUS</t>
  </si>
  <si>
    <t>BDS 1,8 BDS STATUS</t>
  </si>
  <si>
    <t>BDS 1,8 VALUE</t>
  </si>
  <si>
    <t>BDS 1,9 TEST STATUS</t>
  </si>
  <si>
    <t>BDS 1,9 DF STATUS</t>
  </si>
  <si>
    <t>BDS 1,9 BDS STATUS</t>
  </si>
  <si>
    <t>BDS 1,9 VALUE</t>
  </si>
  <si>
    <t>BDS 1,A TEST STATUS</t>
  </si>
  <si>
    <t>BDS 1,A DF STATUS</t>
  </si>
  <si>
    <t>BDS 1,A BDS STATUS</t>
  </si>
  <si>
    <t>BDS 1,A VALUE</t>
  </si>
  <si>
    <t>BDS 1,B TEST STATUS</t>
  </si>
  <si>
    <t>BDS 1,B DF STATUS</t>
  </si>
  <si>
    <t>BDS 1,B BDS STATUS</t>
  </si>
  <si>
    <t>BDS 1,B VALUE</t>
  </si>
  <si>
    <t>BDS 1,C TEST STATUS</t>
  </si>
  <si>
    <t>BDS 1,C DF STATUS</t>
  </si>
  <si>
    <t>BDS 1,C BDS STATUS</t>
  </si>
  <si>
    <t>BDS 1,C VALUE</t>
  </si>
  <si>
    <t>BDS 4,0 TEST STATUS</t>
  </si>
  <si>
    <t>BDS 4,0 DF STATUS</t>
  </si>
  <si>
    <t>BDS 4,0 MCU/FCU SEL ALT STATUS</t>
  </si>
  <si>
    <t>BDS 4,0 BARO PRES SET STATUS</t>
  </si>
  <si>
    <t>BDS 5,0 TEST STATUS</t>
  </si>
  <si>
    <t>BDS 5,0 DF STATUS</t>
  </si>
  <si>
    <t>BDS 5,0 ROLL ANGLE STATUS</t>
  </si>
  <si>
    <t>BDS 5,0 TRUE TRACK ANGLE STATUS</t>
  </si>
  <si>
    <t>BDS 5,0 GROUND SPEED STATUS</t>
  </si>
  <si>
    <t>BDS 5,0 TRACK ANGLE RATE STATUS</t>
  </si>
  <si>
    <t>BDS 5,0 TRUE AIR SPEED STATUS</t>
  </si>
  <si>
    <t>BDS 6,0 TEST STATUS</t>
  </si>
  <si>
    <t>BDS 6,0 DF STATUS</t>
  </si>
  <si>
    <t>BDS 6,0 MAGNETIC HEADING STATUS</t>
  </si>
  <si>
    <t>BDS 6,0 IND AIR SPEED STATUS</t>
  </si>
  <si>
    <t>BDS 6,0 MACH NO STATUS</t>
  </si>
  <si>
    <t>BDS 6,0 INERT VERT VEL STATUS</t>
  </si>
  <si>
    <t>BDS 6,0 BARO ALT RATE STATUS</t>
  </si>
  <si>
    <t>ALTITUDE ENCODER TEST STATUS</t>
  </si>
  <si>
    <t>ALTITUDE ENCODER STATUS</t>
  </si>
  <si>
    <t>ALTITUDE ENCODER BITS STATUS</t>
  </si>
  <si>
    <t>ALTITUDE ENCODER ID STATUS</t>
  </si>
  <si>
    <t>ALTITUDE ENCODER IDENT STATUS</t>
  </si>
  <si>
    <t>11</t>
  </si>
  <si>
    <t>12</t>
  </si>
  <si>
    <t>10</t>
  </si>
  <si>
    <t>Top</t>
  </si>
  <si>
    <t>Buttom</t>
  </si>
  <si>
    <t>PWR</t>
  </si>
  <si>
    <t>dBm</t>
  </si>
  <si>
    <t>A</t>
  </si>
  <si>
    <t>C</t>
  </si>
  <si>
    <t>S</t>
  </si>
  <si>
    <t>All Call</t>
  </si>
  <si>
    <t>MTL A-C</t>
  </si>
  <si>
    <t>dB</t>
  </si>
  <si>
    <t>ATCRBS/ModeS All Call
ITM reply test</t>
  </si>
  <si>
    <t>Mode S Address:
(Hexadecimal)</t>
  </si>
  <si>
    <t>ModeS Only All Call</t>
  </si>
  <si>
    <t>RI</t>
  </si>
  <si>
    <t>No on board T-CAS</t>
  </si>
  <si>
    <t>Not assigned</t>
  </si>
  <si>
    <t>On bord T-CAS with vertical only resolution capability</t>
  </si>
  <si>
    <t>On bord T-CAS with resolution capability inhibited</t>
  </si>
  <si>
    <t>On bord T-CAS with vertical and horizontal resolution capability</t>
  </si>
  <si>
    <t>No maximum airspeed data available</t>
  </si>
  <si>
    <t>UF 0</t>
  </si>
  <si>
    <t>Field</t>
  </si>
  <si>
    <t>Airspeed is ≤ 75 kts</t>
  </si>
  <si>
    <t>Airspeed is &gt; 75 kts and ≤ 150 kts</t>
  </si>
  <si>
    <t>Airspeed is &gt; 1 200 kts</t>
  </si>
  <si>
    <t>Airspeed is &gt; 150 kts and ≤ 300 kts</t>
  </si>
  <si>
    <t>Airspeed is &gt; 300 kts and ≤ 600 kts</t>
  </si>
  <si>
    <t>Airspeed is &gt; 600 kts and ≤ 1 200 kts</t>
  </si>
  <si>
    <t>CC</t>
  </si>
  <si>
    <t>SL</t>
  </si>
  <si>
    <t>AC</t>
  </si>
  <si>
    <t>VS</t>
  </si>
  <si>
    <t>Crosslink capability</t>
  </si>
  <si>
    <t>Sensitivity Level</t>
  </si>
  <si>
    <t>Altitude Code</t>
  </si>
  <si>
    <t>Reply Information</t>
  </si>
  <si>
    <t>Value</t>
  </si>
  <si>
    <t>AA</t>
  </si>
  <si>
    <t>Address Anounced</t>
  </si>
  <si>
    <t>UF 4</t>
  </si>
  <si>
    <t>Reply:</t>
  </si>
  <si>
    <t>DR</t>
  </si>
  <si>
    <t>UM</t>
  </si>
  <si>
    <t>Downlink Request</t>
  </si>
  <si>
    <t>Utility Message</t>
  </si>
  <si>
    <t>No downlink request</t>
  </si>
  <si>
    <t>Request to send Comm-B message</t>
  </si>
  <si>
    <t>T-CAS information available</t>
  </si>
  <si>
    <t>T-CAS information available and request to send Comm-B message</t>
  </si>
  <si>
    <t>Comm-B request #1 available</t>
  </si>
  <si>
    <t>Comm-B request #2 available</t>
  </si>
  <si>
    <t>T-CAS information available and Comm-B request #1 available</t>
  </si>
  <si>
    <t>T-CAS information available and Comm-B request #2 available</t>
  </si>
  <si>
    <t>Not Assigned</t>
  </si>
  <si>
    <t>Request to send 31 segments</t>
  </si>
  <si>
    <t>Request to send 32 segments</t>
  </si>
  <si>
    <t>Request to send 33 segments</t>
  </si>
  <si>
    <t>Request to send 34 segments</t>
  </si>
  <si>
    <t>Request to send 35 segments</t>
  </si>
  <si>
    <t>Request to send 36 segments</t>
  </si>
  <si>
    <t>Request to send 37 segments</t>
  </si>
  <si>
    <t>Request to send 38 segments</t>
  </si>
  <si>
    <t>Request to send 39 segments</t>
  </si>
  <si>
    <t>Request to send 40 segments</t>
  </si>
  <si>
    <t>Request to send 41 segments</t>
  </si>
  <si>
    <t>Request to send 42 segments</t>
  </si>
  <si>
    <t>Request to send 43 segments</t>
  </si>
  <si>
    <t>Request to send 44 segments</t>
  </si>
  <si>
    <t>Request to send 45 segments</t>
  </si>
  <si>
    <t>Request to send 46 segments</t>
  </si>
  <si>
    <t>UF 5</t>
  </si>
  <si>
    <t>ID</t>
  </si>
  <si>
    <t>Identity</t>
  </si>
  <si>
    <t>CA</t>
  </si>
  <si>
    <t>Not used</t>
  </si>
  <si>
    <t>Surveillance only-No comunication capability</t>
  </si>
  <si>
    <t>DR ≠ 0 or FS=3, 4 or 5</t>
  </si>
  <si>
    <t>Level 2, 3 or 4 - Ability to set CA=7 - On ground</t>
  </si>
  <si>
    <t>Level 2, 3 or 4 - Ability to set CA=7 - Airborne</t>
  </si>
  <si>
    <t>Level 2, 3 or 4 - Ability to set CA=7</t>
  </si>
  <si>
    <t>No reply</t>
  </si>
  <si>
    <t>UF 11</t>
  </si>
  <si>
    <t>Capability</t>
  </si>
  <si>
    <t>PI</t>
  </si>
  <si>
    <t>Parity Interrogator Identifier</t>
  </si>
  <si>
    <t>Surveillance Identifier lockout test</t>
  </si>
  <si>
    <t>Interrogator Identifier lockout test</t>
  </si>
  <si>
    <t>UF 16</t>
  </si>
  <si>
    <t>Comments</t>
  </si>
  <si>
    <t>MV</t>
  </si>
  <si>
    <t>Message ACAS</t>
  </si>
  <si>
    <t>UF 20</t>
  </si>
  <si>
    <t>MB</t>
  </si>
  <si>
    <t>Message comm B</t>
  </si>
  <si>
    <t>UF 21</t>
  </si>
  <si>
    <t>Interrogation:</t>
  </si>
  <si>
    <t>UF4, with RR=17, DI=7 and RRS=0</t>
  </si>
  <si>
    <t>Subnetwork version</t>
  </si>
  <si>
    <t>Enhanced protocol indicator</t>
  </si>
  <si>
    <t>Uplink Extended Length Message segment capability</t>
  </si>
  <si>
    <t>Downlink Extended Length Message segment capability</t>
  </si>
  <si>
    <t>Aircraft Identification Capability</t>
  </si>
  <si>
    <t>Surveillance Identifier code capability</t>
  </si>
  <si>
    <t>Specific services capability report</t>
  </si>
  <si>
    <t>Data Terminal Equipment</t>
  </si>
  <si>
    <t>Continuation Flag</t>
  </si>
  <si>
    <t>Squitter capability</t>
  </si>
  <si>
    <t>Mode S Address (Hexadecimal):</t>
  </si>
  <si>
    <t>UF4, with RR=16, DI=7 and RRS=7</t>
  </si>
  <si>
    <t>UF4, with RR=17, DI=7 and RRS=8</t>
  </si>
  <si>
    <t>Value:</t>
  </si>
  <si>
    <t>UF4, with RR=17, DI=7 and RRS=9</t>
  </si>
  <si>
    <t>UF4, with RR=17, DI=7 and RRS=10</t>
  </si>
  <si>
    <t>UF4, with RR=17, DI=7 and RRS=11</t>
  </si>
  <si>
    <t>UF4, with RR=17, DI=7 and RRS=12</t>
  </si>
  <si>
    <t>UF4, with RR=18</t>
  </si>
  <si>
    <t>FLIGHT ID:</t>
  </si>
  <si>
    <t>UF4, with RR=19, DI=7 and RRS=0</t>
  </si>
  <si>
    <t>ARA</t>
  </si>
  <si>
    <t>RAC</t>
  </si>
  <si>
    <t>RAT</t>
  </si>
  <si>
    <t>Mode Control Panel/ Flight Control Unit
Selected altitude</t>
  </si>
  <si>
    <t>Barometric Pression setting</t>
  </si>
  <si>
    <t>Roll Angle</t>
  </si>
  <si>
    <t>True Track Angle</t>
  </si>
  <si>
    <t>Ground Speed</t>
  </si>
  <si>
    <t>True Track Angle Rate</t>
  </si>
  <si>
    <t>True Air Speed</t>
  </si>
  <si>
    <t>Magnetic Heading</t>
  </si>
  <si>
    <t>Indicated Airspeed</t>
  </si>
  <si>
    <t>BDS 5,0</t>
  </si>
  <si>
    <t>BDS 4,0</t>
  </si>
  <si>
    <t>Mach Number</t>
  </si>
  <si>
    <t>Inertial Vertical Velocity</t>
  </si>
  <si>
    <t>BDS 6,0</t>
  </si>
  <si>
    <t>ENHANCED SURVEILLANCE</t>
  </si>
  <si>
    <t>Barometric Altitude rate</t>
  </si>
  <si>
    <t>Frequency</t>
  </si>
  <si>
    <t>Power, sensitivity and frequency:</t>
  </si>
  <si>
    <t>Frequency (Mode S):</t>
  </si>
  <si>
    <t>Vertical Status (UF0)</t>
  </si>
  <si>
    <t>Vertical Status (UF0):</t>
  </si>
  <si>
    <t>Mode A and C space width</t>
  </si>
  <si>
    <t>Mode A and C decoder</t>
  </si>
  <si>
    <t>Mode A and C SLS</t>
  </si>
  <si>
    <t>Mode A and C reply</t>
  </si>
  <si>
    <t>Mode A and C reply delay</t>
  </si>
  <si>
    <t>Mode A and C reply jitter</t>
  </si>
  <si>
    <t>Mode A and C reply ratio</t>
  </si>
  <si>
    <t>Mode A frequency</t>
  </si>
  <si>
    <t>Mode C frequency</t>
  </si>
  <si>
    <t>Mode S frequency</t>
  </si>
  <si>
    <t>Mode A power</t>
  </si>
  <si>
    <t>Mode A MTL</t>
  </si>
  <si>
    <t>Mode C power</t>
  </si>
  <si>
    <t>Mode C MTL</t>
  </si>
  <si>
    <t>Mode S power</t>
  </si>
  <si>
    <t>Mode S MTL</t>
  </si>
  <si>
    <t>ITM reply delay</t>
  </si>
  <si>
    <t>ITM reply jitter</t>
  </si>
  <si>
    <t>ITM reply ratio</t>
  </si>
  <si>
    <t>ITM address test</t>
  </si>
  <si>
    <t>Mode S All Call</t>
  </si>
  <si>
    <t>Mode S reply delay</t>
  </si>
  <si>
    <t>Mode S reply jitter</t>
  </si>
  <si>
    <t>Mode S pulses width</t>
  </si>
  <si>
    <t>Mode S pulse spacing</t>
  </si>
  <si>
    <t>Mode S SLS</t>
  </si>
  <si>
    <t>Mode S reply ratio</t>
  </si>
  <si>
    <t>Mode S invalid address</t>
  </si>
  <si>
    <t>UF0</t>
  </si>
  <si>
    <t>UF4</t>
  </si>
  <si>
    <t>UF5</t>
  </si>
  <si>
    <t>UF11</t>
  </si>
  <si>
    <t>UF16</t>
  </si>
  <si>
    <t>UF20</t>
  </si>
  <si>
    <t>UF21</t>
  </si>
  <si>
    <t>UF24</t>
  </si>
  <si>
    <t>BDS 0,1</t>
  </si>
  <si>
    <t>BDS 2,0</t>
  </si>
  <si>
    <t>BDS 3,0</t>
  </si>
  <si>
    <t>BDS 1,7</t>
  </si>
  <si>
    <t>BDS 1,8</t>
  </si>
  <si>
    <t>BDS 1,9</t>
  </si>
  <si>
    <t>BDS 1,A</t>
  </si>
  <si>
    <t>BDS 1,B</t>
  </si>
  <si>
    <t>BDS 1,C</t>
  </si>
  <si>
    <t>Mode A and C pulses
amplitude variations</t>
  </si>
  <si>
    <t>Mode S pulses
amplitude variations</t>
  </si>
  <si>
    <t>Power and Sensitivity</t>
  </si>
  <si>
    <t>ELEMENTARY SURVEILLANCE</t>
  </si>
  <si>
    <t>MODES S REPLIES</t>
  </si>
  <si>
    <t>MODES A&amp;C REPLIES</t>
  </si>
  <si>
    <t>UF0 to UF11 REPLIES</t>
  </si>
  <si>
    <t>UF 16 TO UF 24 REPLIES</t>
  </si>
  <si>
    <t>IFR 6000 Macro</t>
  </si>
  <si>
    <t>IFR 6000</t>
  </si>
  <si>
    <t>Effective Radiated Power
(Mode S)</t>
  </si>
  <si>
    <t>Minimum Trigger Level
(Mode S)</t>
  </si>
  <si>
    <t>UF 24</t>
  </si>
  <si>
    <t>Reservation UF4</t>
  </si>
  <si>
    <t>DF</t>
  </si>
  <si>
    <t>IIS</t>
  </si>
  <si>
    <t>IDS</t>
  </si>
  <si>
    <t>Segments UF24</t>
  </si>
  <si>
    <t>Closeout UF 4</t>
  </si>
  <si>
    <t>KE</t>
  </si>
  <si>
    <t>ND</t>
  </si>
  <si>
    <t>TAS</t>
  </si>
  <si>
    <t>SI (Surveillance Identifier) test</t>
  </si>
  <si>
    <t>II (Interrogator Identifier) test</t>
  </si>
  <si>
    <t>Interrogator
Identifier
test</t>
  </si>
  <si>
    <t>Surveillance
Identifier
test</t>
  </si>
  <si>
    <t>BDS 0,5</t>
  </si>
  <si>
    <t>BDS 5,1</t>
  </si>
  <si>
    <t>BDS 0,6</t>
  </si>
  <si>
    <t>BDS 4,1</t>
  </si>
  <si>
    <t>BDS 5,2</t>
  </si>
  <si>
    <t>BDS 0,7</t>
  </si>
  <si>
    <t>BDS 4,2</t>
  </si>
  <si>
    <t>BDS 5,3</t>
  </si>
  <si>
    <t>BDS 0,8</t>
  </si>
  <si>
    <t>BDS 4,3</t>
  </si>
  <si>
    <t>BDS 5,4</t>
  </si>
  <si>
    <t>BDS 0,9</t>
  </si>
  <si>
    <t>BDS 4,4</t>
  </si>
  <si>
    <t>BDS 5,5</t>
  </si>
  <si>
    <t>BDS 0,A</t>
  </si>
  <si>
    <t>BDS 4,5</t>
  </si>
  <si>
    <t>BDS 5,6</t>
  </si>
  <si>
    <t>BDS 4,8</t>
  </si>
  <si>
    <t>BDS 5,F</t>
  </si>
  <si>
    <t>BDS 2,1</t>
  </si>
  <si>
    <t>BDS 1,0</t>
  </si>
  <si>
    <t>Visit AEROFLEX web site to update the software of your</t>
  </si>
  <si>
    <t>STORE NAME</t>
  </si>
  <si>
    <t xml:space="preserve"> PASS</t>
  </si>
  <si>
    <t xml:space="preserve"> VALID MEASUREMENT</t>
  </si>
  <si>
    <t xml:space="preserve"> VALUE</t>
  </si>
  <si>
    <t xml:space="preserve"> -44.5</t>
  </si>
  <si>
    <t xml:space="preserve"> NO DISPLAY</t>
  </si>
  <si>
    <t xml:space="preserve">   0.0</t>
  </si>
  <si>
    <t xml:space="preserve"> REPLY</t>
  </si>
  <si>
    <t xml:space="preserve"> 2</t>
  </si>
  <si>
    <t xml:space="preserve"> DISABLE</t>
  </si>
  <si>
    <t xml:space="preserve"> France</t>
  </si>
  <si>
    <t xml:space="preserve"> 20.299</t>
  </si>
  <si>
    <t xml:space="preserve"> 0.030</t>
  </si>
  <si>
    <t xml:space="preserve"> 99</t>
  </si>
  <si>
    <t xml:space="preserve"> 0</t>
  </si>
  <si>
    <t xml:space="preserve"> 0.1</t>
  </si>
  <si>
    <t xml:space="preserve">  0.0 dBm   0.0 dBw  0 W</t>
  </si>
  <si>
    <t xml:space="preserve"> -70.0</t>
  </si>
  <si>
    <t xml:space="preserve"> -75.2</t>
  </si>
  <si>
    <t xml:space="preserve">  0.0</t>
  </si>
  <si>
    <t xml:space="preserve"> 0.2</t>
  </si>
  <si>
    <t xml:space="preserve"> 0.4</t>
  </si>
  <si>
    <t xml:space="preserve"> NO REPLY</t>
  </si>
  <si>
    <t xml:space="preserve"> NOT RUN</t>
  </si>
  <si>
    <t xml:space="preserve"> 1</t>
  </si>
  <si>
    <t xml:space="preserve"> 4</t>
  </si>
  <si>
    <t xml:space="preserve"> 5</t>
  </si>
  <si>
    <t xml:space="preserve"> 11</t>
  </si>
  <si>
    <t xml:space="preserve"> MEAS STATUS</t>
  </si>
  <si>
    <t xml:space="preserve"> 0000(00000)</t>
  </si>
  <si>
    <t xml:space="preserve"> INVALID MEASUREMENT</t>
  </si>
  <si>
    <t xml:space="preserve"> FAIL</t>
  </si>
  <si>
    <t xml:space="preserve"> 000000(00000000)</t>
  </si>
  <si>
    <t xml:space="preserve"> 0000</t>
  </si>
  <si>
    <t xml:space="preserve"> 000000</t>
  </si>
  <si>
    <t xml:space="preserve"> 20</t>
  </si>
  <si>
    <t xml:space="preserve"> 1,0</t>
  </si>
  <si>
    <t xml:space="preserve"> LVL 2-4</t>
  </si>
  <si>
    <t xml:space="preserve"> NO</t>
  </si>
  <si>
    <t xml:space="preserve"> NO UELM   </t>
  </si>
  <si>
    <t xml:space="preserve"> NO DELM   </t>
  </si>
  <si>
    <t xml:space="preserve"> NOT CAPABLE</t>
  </si>
  <si>
    <t xml:space="preserve"> 0,0</t>
  </si>
  <si>
    <t xml:space="preserve"> 00000000000000</t>
  </si>
  <si>
    <t xml:space="preserve"> ENABLE</t>
  </si>
  <si>
    <t xml:space="preserve">    0.0</t>
  </si>
  <si>
    <t xml:space="preserve">   0.00</t>
  </si>
  <si>
    <t xml:space="preserve"> 0.000</t>
  </si>
  <si>
    <t/>
  </si>
  <si>
    <t>-44,5</t>
  </si>
  <si>
    <t>0,0</t>
  </si>
  <si>
    <t>0</t>
  </si>
  <si>
    <t>REPLY</t>
  </si>
  <si>
    <t>2</t>
  </si>
  <si>
    <t>DISABLE</t>
  </si>
  <si>
    <t>France</t>
  </si>
  <si>
    <t>PASS</t>
  </si>
  <si>
    <t>20,299</t>
  </si>
  <si>
    <t>0,030</t>
  </si>
  <si>
    <t>99</t>
  </si>
  <si>
    <t>0,1</t>
  </si>
  <si>
    <t>-70,0</t>
  </si>
  <si>
    <t>-75,2</t>
  </si>
  <si>
    <t>0,4</t>
  </si>
  <si>
    <t>0,0 dBm 0,0 dBw 0 W</t>
  </si>
  <si>
    <t>0,2</t>
  </si>
  <si>
    <t>NO REPLY</t>
  </si>
  <si>
    <t>1</t>
  </si>
  <si>
    <t>4</t>
  </si>
  <si>
    <t>5</t>
  </si>
  <si>
    <t>NO DISPLAY</t>
  </si>
  <si>
    <t>0000(00000)</t>
  </si>
  <si>
    <t>FAIL</t>
  </si>
  <si>
    <t>000000(00000000)</t>
  </si>
  <si>
    <t>0000</t>
  </si>
  <si>
    <t>000000</t>
  </si>
  <si>
    <t>20</t>
  </si>
  <si>
    <t>1,0</t>
  </si>
  <si>
    <t>LVL 2-4</t>
  </si>
  <si>
    <t>NO</t>
  </si>
  <si>
    <t>NO UELM</t>
  </si>
  <si>
    <t>NO DELM</t>
  </si>
  <si>
    <t>00000000000000</t>
  </si>
  <si>
    <t>0,00</t>
  </si>
  <si>
    <t>0,000</t>
  </si>
  <si>
    <t xml:space="preserve"> 3B7B93 10/12/10 BPX</t>
  </si>
  <si>
    <t xml:space="preserve"> 10/12/10</t>
  </si>
  <si>
    <t xml:space="preserve"> 3B7B93(16675623)</t>
  </si>
  <si>
    <t xml:space="preserve"> 7776</t>
  </si>
  <si>
    <t xml:space="preserve"> 400</t>
  </si>
  <si>
    <t xml:space="preserve"> 3B7B93</t>
  </si>
  <si>
    <t xml:space="preserve"> F-****</t>
  </si>
  <si>
    <t xml:space="preserve"> 152</t>
  </si>
  <si>
    <t xml:space="preserve"> 0.490</t>
  </si>
  <si>
    <t xml:space="preserve"> 0.484</t>
  </si>
  <si>
    <t xml:space="preserve"> 0.487</t>
  </si>
  <si>
    <t xml:space="preserve"> 0.480</t>
  </si>
  <si>
    <t xml:space="preserve"> 20.297</t>
  </si>
  <si>
    <t xml:space="preserve"> 3.18</t>
  </si>
  <si>
    <t xml:space="preserve"> 0.040</t>
  </si>
  <si>
    <t xml:space="preserve"> 0.039</t>
  </si>
  <si>
    <t xml:space="preserve"> 1089.88</t>
  </si>
  <si>
    <t xml:space="preserve"> 1089.89</t>
  </si>
  <si>
    <t xml:space="preserve"> 49.1 dBm  19.1 dBw  81 W</t>
  </si>
  <si>
    <t xml:space="preserve"> -75.7</t>
  </si>
  <si>
    <t xml:space="preserve"> -0.5</t>
  </si>
  <si>
    <t xml:space="preserve"> 49.0 dBm  19.0 dBw  79 W</t>
  </si>
  <si>
    <t xml:space="preserve"> 49.5 dBm  19.5 dBw  89 W</t>
  </si>
  <si>
    <t xml:space="preserve"> -75.8</t>
  </si>
  <si>
    <t xml:space="preserve"> 49.7 dBm  19.7 dBw  93 W</t>
  </si>
  <si>
    <t xml:space="preserve"> -76.0</t>
  </si>
  <si>
    <t xml:space="preserve"> 128.05</t>
  </si>
  <si>
    <t xml:space="preserve"> 0.033</t>
  </si>
  <si>
    <t xml:space="preserve"> 128.00</t>
  </si>
  <si>
    <t xml:space="preserve"> 0.031</t>
  </si>
  <si>
    <t xml:space="preserve"> 0.536</t>
  </si>
  <si>
    <t xml:space="preserve"> 0.533</t>
  </si>
  <si>
    <t xml:space="preserve"> 0.528</t>
  </si>
  <si>
    <t xml:space="preserve"> 0.532</t>
  </si>
  <si>
    <t xml:space="preserve"> 0.999</t>
  </si>
  <si>
    <t xml:space="preserve"> 3.500</t>
  </si>
  <si>
    <t xml:space="preserve"> 4.499</t>
  </si>
  <si>
    <t xml:space="preserve"> 0.85</t>
  </si>
  <si>
    <t xml:space="preserve"> 00B8(00270)</t>
  </si>
  <si>
    <t xml:space="preserve"> 1FAF(17657)</t>
  </si>
  <si>
    <t xml:space="preserve"> 00000F</t>
  </si>
  <si>
    <t xml:space="preserve"> NOT CAP</t>
  </si>
  <si>
    <t xml:space="preserve"> 16</t>
  </si>
  <si>
    <t xml:space="preserve"> 30000000000000</t>
  </si>
  <si>
    <t xml:space="preserve"> FFFFFFFFFFF7FF</t>
  </si>
  <si>
    <t xml:space="preserve"> F7FFFFFFBEFFBF</t>
  </si>
  <si>
    <t xml:space="preserve">         </t>
  </si>
  <si>
    <t xml:space="preserve"> 00000000100800</t>
  </si>
  <si>
    <t xml:space="preserve"> 00011000020800</t>
  </si>
  <si>
    <t xml:space="preserve"> 00000000800000</t>
  </si>
  <si>
    <t xml:space="preserve"> 44000000002000</t>
  </si>
  <si>
    <t>7776</t>
  </si>
  <si>
    <t>400</t>
  </si>
  <si>
    <t>3B7B93</t>
  </si>
  <si>
    <t>F-****</t>
  </si>
  <si>
    <t>152</t>
  </si>
  <si>
    <t>0,490</t>
  </si>
  <si>
    <t>0,484</t>
  </si>
  <si>
    <t>0,487</t>
  </si>
  <si>
    <t>0,480</t>
  </si>
  <si>
    <t>20,297</t>
  </si>
  <si>
    <t>3,18</t>
  </si>
  <si>
    <t>0,040</t>
  </si>
  <si>
    <t>0,039</t>
  </si>
  <si>
    <t>1089,88</t>
  </si>
  <si>
    <t>1089,89</t>
  </si>
  <si>
    <t>-75,7</t>
  </si>
  <si>
    <t>-0,5</t>
  </si>
  <si>
    <t>49,1 dBm 19,1 dBw 81 W</t>
  </si>
  <si>
    <t>49,0 dBm 19,0 dBw 79 W</t>
  </si>
  <si>
    <t>-75,8</t>
  </si>
  <si>
    <t>49,5 dBm 19,5 dBw 89 W</t>
  </si>
  <si>
    <t>-76,0</t>
  </si>
  <si>
    <t>49,7 dBm 19,7 dBw 93 W</t>
  </si>
  <si>
    <t>128,05</t>
  </si>
  <si>
    <t>0,033</t>
  </si>
  <si>
    <t>128,00</t>
  </si>
  <si>
    <t>0,031</t>
  </si>
  <si>
    <t>0,536</t>
  </si>
  <si>
    <t>0,533</t>
  </si>
  <si>
    <t>0,528</t>
  </si>
  <si>
    <t>0,532</t>
  </si>
  <si>
    <t>0,999</t>
  </si>
  <si>
    <t>3,500</t>
  </si>
  <si>
    <t>4,499</t>
  </si>
  <si>
    <t>0,85</t>
  </si>
  <si>
    <t>00B8(00270)</t>
  </si>
  <si>
    <t>3B7B93(16675623)</t>
  </si>
  <si>
    <t>1FAF(17657)</t>
  </si>
  <si>
    <t>00000F</t>
  </si>
  <si>
    <t>NOT CAP</t>
  </si>
  <si>
    <t>16</t>
  </si>
  <si>
    <t>30000000000000</t>
  </si>
  <si>
    <t>FFFFFFFFFFF7FF</t>
  </si>
  <si>
    <t>F7FFFFFFBEFFBF</t>
  </si>
  <si>
    <t>Surveillance Identifiers</t>
  </si>
  <si>
    <t>Version 2.05</t>
  </si>
  <si>
    <t>October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</si>
</sst>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-409]dddd\,\ mmmm\ dd\,\ yyyy"/>
    <numFmt numFmtId="183" formatCode="[$-409]d\-mmm\-yyyy;@"/>
    <numFmt numFmtId="184" formatCode="[$-409]mmmm\ d\,\ yyyy;@"/>
    <numFmt numFmtId="185" formatCode="[$-F800]dddd\,\ mmmm\ dd\,\ yyyy"/>
    <numFmt numFmtId="186" formatCode="[$-409]d\-mmm\-yy;@"/>
    <numFmt numFmtId="187" formatCode="#,##0\ &quot;µs&quot;;\-#,##0\ &quot;µs&quot;"/>
    <numFmt numFmtId="188" formatCode="#,##0.00\ &quot;µs&quot;;\-#,##0\ &quot;µs&quot;"/>
    <numFmt numFmtId="189" formatCode="#,##0\ &quot;ns&quot;;\-#,##0\ &quot;ns&quot;"/>
    <numFmt numFmtId="190" formatCode="#,##0\ &quot;feet&quot;;\-#,##0\ &quot;ns&quot;"/>
    <numFmt numFmtId="191" formatCode="#,##0\ &quot;feet&quot;;\-#,##0\ &quot;feet&quot;"/>
    <numFmt numFmtId="192" formatCode="#,##0.00\ &quot;dB&quot;;\-#,##0\ &quot;dB&quot;"/>
    <numFmt numFmtId="193" formatCode="#,##0.0\ &quot;dB&quot;;\-#,##0\ &quot;dB&quot;"/>
    <numFmt numFmtId="194" formatCode="#,##0.00\ &quot;MHz&quot;"/>
    <numFmt numFmtId="195" formatCode="#,##0.0\ &quot;dBm&quot;;\-#,##0\ &quot;dB&quot;"/>
    <numFmt numFmtId="196" formatCode="#,##0\ &quot;Watt&quot;"/>
    <numFmt numFmtId="197" formatCode="#,##0.0\ &quot;dBm&quot;;\-#,##0.0\ &quot;dBm&quot;"/>
    <numFmt numFmtId="198" formatCode="#,##0.0\ &quot;dB&quot;;\-#,##0.0\ &quot;dB&quot;"/>
    <numFmt numFmtId="199" formatCode="#,##0\ &quot;mBar&quot;;\-#,##0\ &quot;mBar&quot;"/>
    <numFmt numFmtId="200" formatCode="#,##0.0\ &quot;°&quot;;\-#,##0\ &quot;°&quot;"/>
    <numFmt numFmtId="201" formatCode="#,##0\ &quot;kts&quot;"/>
    <numFmt numFmtId="202" formatCode="#,##0\ &quot;ft/min&quot;;\-#,##0\ &quot;ft/min&quot;"/>
    <numFmt numFmtId="203" formatCode="#,##0.0\ &quot;°/s&quot;;\-#,##0\ &quot;°/s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88" fontId="0" fillId="0" borderId="6" xfId="0" applyNumberFormat="1" applyBorder="1" applyAlignment="1">
      <alignment horizontal="center" vertical="center"/>
    </xf>
    <xf numFmtId="189" fontId="0" fillId="0" borderId="6" xfId="0" applyNumberFormat="1" applyBorder="1" applyAlignment="1">
      <alignment horizontal="center" vertical="center"/>
    </xf>
    <xf numFmtId="193" fontId="0" fillId="0" borderId="1" xfId="0" applyNumberForma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193" fontId="0" fillId="0" borderId="6" xfId="0" applyNumberForma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vertical="center"/>
    </xf>
    <xf numFmtId="0" fontId="8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15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0" fontId="5" fillId="0" borderId="4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94" fontId="0" fillId="0" borderId="12" xfId="0" applyNumberFormat="1" applyBorder="1" applyAlignment="1">
      <alignment horizontal="center" vertical="center"/>
    </xf>
    <xf numFmtId="186" fontId="0" fillId="0" borderId="0" xfId="0" applyNumberForma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97" fontId="0" fillId="0" borderId="1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0" fillId="0" borderId="15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16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2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  <xf numFmtId="198" fontId="0" fillId="0" borderId="1" xfId="0" applyNumberFormat="1" applyBorder="1" applyAlignment="1">
      <alignment horizontal="center" vertical="center"/>
    </xf>
    <xf numFmtId="19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9" fontId="0" fillId="0" borderId="12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9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88" fontId="0" fillId="0" borderId="5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94" fontId="0" fillId="0" borderId="12" xfId="0" applyNumberFormat="1" applyBorder="1" applyAlignment="1">
      <alignment horizontal="center" vertical="center" wrapText="1"/>
    </xf>
    <xf numFmtId="194" fontId="0" fillId="0" borderId="19" xfId="0" applyNumberFormat="1" applyBorder="1" applyAlignment="1">
      <alignment horizontal="center" vertical="center" wrapText="1"/>
    </xf>
    <xf numFmtId="194" fontId="0" fillId="0" borderId="5" xfId="0" applyNumberForma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2" fontId="0" fillId="0" borderId="1" xfId="0" applyNumberFormat="1" applyBorder="1" applyAlignment="1">
      <alignment horizontal="center" vertical="center"/>
    </xf>
    <xf numFmtId="200" fontId="0" fillId="0" borderId="1" xfId="0" applyNumberFormat="1" applyBorder="1" applyAlignment="1">
      <alignment horizontal="center" vertical="center"/>
    </xf>
    <xf numFmtId="201" fontId="0" fillId="0" borderId="1" xfId="0" applyNumberFormat="1" applyBorder="1" applyAlignment="1">
      <alignment horizontal="center" vertical="center"/>
    </xf>
    <xf numFmtId="199" fontId="0" fillId="0" borderId="1" xfId="0" applyNumberFormat="1" applyBorder="1" applyAlignment="1">
      <alignment horizontal="center" vertical="center"/>
    </xf>
    <xf numFmtId="203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3399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28575</xdr:rowOff>
    </xdr:from>
    <xdr:to>
      <xdr:col>6</xdr:col>
      <xdr:colOff>723900</xdr:colOff>
      <xdr:row>35</xdr:row>
      <xdr:rowOff>114300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575" y="3752850"/>
          <a:ext cx="5372100" cy="202882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macro is free and not supported by AEROFLEX. It automatically imports an IFR 6000 results text file into an Excel workbook.
Only Mode S transponder tests are currently supported by this macro.
The IFR 6000 software release should be at least 1.04. Previous versions are not fully supported.
Current IFR 6000 version: 2.05 (October 2010)
When you download your data from your IFR 6000, be sure to select normal format instead of "comma delimited" to get a text file compatible with this macro.
Click on the IFR 6000 photo to start
</a:t>
          </a:r>
        </a:p>
      </xdr:txBody>
    </xdr:sp>
    <xdr:clientData/>
  </xdr:twoCellAnchor>
  <xdr:twoCellAnchor editAs="oneCell">
    <xdr:from>
      <xdr:col>1</xdr:col>
      <xdr:colOff>409575</xdr:colOff>
      <xdr:row>5</xdr:row>
      <xdr:rowOff>28575</xdr:rowOff>
    </xdr:from>
    <xdr:to>
      <xdr:col>4</xdr:col>
      <xdr:colOff>285750</xdr:colOff>
      <xdr:row>22</xdr:row>
      <xdr:rowOff>133350</xdr:rowOff>
    </xdr:to>
    <xdr:pic macro="[0]!ouverture_fichier_txt"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838200"/>
          <a:ext cx="226695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flex.com/ats/products/product/Avionics/XPDR,_INTER,_DME,_TACAN,_TCAS/IFR_6000~190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E37"/>
  <sheetViews>
    <sheetView showGridLines="0" tabSelected="1" workbookViewId="0" topLeftCell="A1">
      <selection activeCell="F18" sqref="F18"/>
    </sheetView>
  </sheetViews>
  <sheetFormatPr defaultColWidth="11.421875" defaultRowHeight="12.75"/>
  <cols>
    <col min="4" max="4" width="13.00390625" style="0" customWidth="1"/>
  </cols>
  <sheetData>
    <row r="1" ht="12.75">
      <c r="A1" s="48" t="s">
        <v>627</v>
      </c>
    </row>
    <row r="3" spans="1:2" ht="12.75">
      <c r="A3" t="s">
        <v>848</v>
      </c>
      <c r="B3" t="s">
        <v>849</v>
      </c>
    </row>
    <row r="37" spans="1:5" ht="12.75">
      <c r="A37" t="s">
        <v>666</v>
      </c>
      <c r="E37" s="49" t="s">
        <v>628</v>
      </c>
    </row>
  </sheetData>
  <sheetProtection sheet="1" objects="1" scenarios="1" selectLockedCells="1" selectUnlockedCells="1"/>
  <hyperlinks>
    <hyperlink ref="E37" r:id="rId1" display="IFR 6000"/>
  </hyperlink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D842"/>
  <sheetViews>
    <sheetView workbookViewId="0" topLeftCell="F268">
      <selection activeCell="N301" sqref="N301"/>
    </sheetView>
  </sheetViews>
  <sheetFormatPr defaultColWidth="11.421875" defaultRowHeight="12.75"/>
  <cols>
    <col min="1" max="1" width="43.28125" style="9" customWidth="1"/>
    <col min="2" max="2" width="33.140625" style="9" customWidth="1"/>
    <col min="3" max="3" width="14.140625" style="9" customWidth="1"/>
    <col min="4" max="4" width="16.8515625" style="9" customWidth="1"/>
    <col min="5" max="5" width="9.28125" style="9" customWidth="1"/>
    <col min="6" max="6" width="42.00390625" style="10" customWidth="1"/>
    <col min="7" max="8" width="16.140625" style="10" customWidth="1"/>
    <col min="9" max="9" width="15.140625" style="10" customWidth="1"/>
    <col min="10" max="10" width="25.7109375" style="10" customWidth="1"/>
    <col min="11" max="11" width="26.7109375" style="10" customWidth="1"/>
    <col min="12" max="12" width="11.8515625" style="10" customWidth="1"/>
    <col min="13" max="15" width="12.7109375" style="10" customWidth="1"/>
    <col min="18" max="18" width="31.7109375" style="0" customWidth="1"/>
    <col min="21" max="21" width="26.28125" style="0" customWidth="1"/>
    <col min="22" max="22" width="14.57421875" style="0" customWidth="1"/>
  </cols>
  <sheetData>
    <row r="1" spans="1:24" ht="12.75">
      <c r="A1" s="9" t="s">
        <v>667</v>
      </c>
      <c r="B1" s="9" t="s">
        <v>752</v>
      </c>
      <c r="C1" s="9" t="s">
        <v>753</v>
      </c>
      <c r="D1" s="9" t="s">
        <v>753</v>
      </c>
      <c r="F1" s="10" t="str">
        <f>TRIM(A1)</f>
        <v>STORE NAME</v>
      </c>
      <c r="H1" s="10" t="str">
        <f aca="true" t="shared" si="0" ref="H1:J2">TRIM(B1)</f>
        <v>3B7B93 10/12/10 BPX</v>
      </c>
      <c r="I1" s="9" t="str">
        <f t="shared" si="0"/>
        <v>10/12/10</v>
      </c>
      <c r="J1" s="10" t="str">
        <f t="shared" si="0"/>
        <v>10/12/10</v>
      </c>
      <c r="M1" s="10" t="str">
        <f>MID(I1,4,2)</f>
        <v>12</v>
      </c>
      <c r="N1" s="10" t="str">
        <f>MID($I$1,1,2)</f>
        <v>10</v>
      </c>
      <c r="O1" s="10" t="str">
        <f>CONCATENATE(20,MID($I$1,7,2))</f>
        <v>2010</v>
      </c>
      <c r="Q1" s="71" t="s">
        <v>17</v>
      </c>
      <c r="R1" s="72"/>
      <c r="T1" s="9" t="str">
        <f>N1</f>
        <v>10</v>
      </c>
      <c r="V1" t="str">
        <f>VLOOKUP(N1,$W$1:$X$12,2,FALSE)</f>
        <v>October</v>
      </c>
      <c r="W1" s="9" t="s">
        <v>85</v>
      </c>
      <c r="X1" t="s">
        <v>73</v>
      </c>
    </row>
    <row r="2" spans="6:26" ht="12.75">
      <c r="F2" s="10">
        <f>TRIM(A2)</f>
      </c>
      <c r="H2" s="10">
        <f t="shared" si="0"/>
      </c>
      <c r="I2" s="10">
        <f t="shared" si="0"/>
      </c>
      <c r="J2" s="10">
        <f t="shared" si="0"/>
      </c>
      <c r="K2" s="10" t="s">
        <v>715</v>
      </c>
      <c r="Q2" s="16">
        <v>0</v>
      </c>
      <c r="R2" s="11" t="s">
        <v>18</v>
      </c>
      <c r="U2" s="17" t="str">
        <f>VLOOKUP(N203,$Q$2:$R$7,2)</f>
        <v>No alert - No SPI - In air</v>
      </c>
      <c r="W2" s="9" t="s">
        <v>86</v>
      </c>
      <c r="X2" t="s">
        <v>74</v>
      </c>
      <c r="Z2">
        <f aca="true" t="shared" si="1" ref="Z2:Z9">SUBSTITUTE(J2,".",",")</f>
      </c>
    </row>
    <row r="3" spans="1:30" ht="12.75">
      <c r="A3" s="9" t="s">
        <v>94</v>
      </c>
      <c r="B3" s="9" t="s">
        <v>668</v>
      </c>
      <c r="F3" s="10" t="s">
        <v>94</v>
      </c>
      <c r="G3" s="10" t="str">
        <f>VLOOKUP($F3,$A$2:$B$450,2,FALSE)</f>
        <v> PASS</v>
      </c>
      <c r="H3" s="10" t="str">
        <f>TRIM($G3)</f>
        <v>PASS</v>
      </c>
      <c r="I3" s="10">
        <f>TRIM(C3)</f>
      </c>
      <c r="J3" s="10">
        <f>TRIM(D3)</f>
      </c>
      <c r="K3" s="10" t="s">
        <v>715</v>
      </c>
      <c r="Q3" s="16">
        <v>1</v>
      </c>
      <c r="R3" s="11" t="s">
        <v>19</v>
      </c>
      <c r="W3" s="9" t="s">
        <v>87</v>
      </c>
      <c r="X3" t="s">
        <v>76</v>
      </c>
      <c r="Z3">
        <f t="shared" si="1"/>
      </c>
      <c r="AD3" t="str">
        <f>HLOOKUP("April",V4:AA4,1)</f>
        <v>April</v>
      </c>
    </row>
    <row r="4" spans="1:26" ht="12.75">
      <c r="A4" s="9" t="s">
        <v>95</v>
      </c>
      <c r="B4" s="9" t="s">
        <v>669</v>
      </c>
      <c r="C4" s="9" t="s">
        <v>670</v>
      </c>
      <c r="D4" s="9" t="s">
        <v>671</v>
      </c>
      <c r="F4" s="10" t="s">
        <v>95</v>
      </c>
      <c r="G4" s="10" t="str">
        <f>VLOOKUP($F4,$A$2:$B$450,2,FALSE)</f>
        <v> VALID MEASUREMENT</v>
      </c>
      <c r="H4" s="10" t="str">
        <f>TRIM($G4)</f>
        <v>VALID MEASUREMENT</v>
      </c>
      <c r="I4" s="10" t="str">
        <f>VLOOKUP($F4,$A$2:$D$450,4,FALSE)</f>
        <v> -44.5</v>
      </c>
      <c r="J4" s="10" t="str">
        <f>TRIM($I4)</f>
        <v>-44.5</v>
      </c>
      <c r="K4" s="10" t="s">
        <v>716</v>
      </c>
      <c r="Q4" s="16">
        <v>2</v>
      </c>
      <c r="R4" s="11" t="s">
        <v>20</v>
      </c>
      <c r="W4" s="9" t="s">
        <v>88</v>
      </c>
      <c r="X4" t="s">
        <v>75</v>
      </c>
      <c r="Z4" t="str">
        <f t="shared" si="1"/>
        <v>-44,5</v>
      </c>
    </row>
    <row r="5" spans="1:26" ht="12.75">
      <c r="A5" s="9" t="s">
        <v>96</v>
      </c>
      <c r="B5" s="9" t="s">
        <v>672</v>
      </c>
      <c r="C5" s="9" t="s">
        <v>670</v>
      </c>
      <c r="D5" s="9" t="s">
        <v>673</v>
      </c>
      <c r="F5" s="10" t="s">
        <v>96</v>
      </c>
      <c r="G5" s="10" t="str">
        <f>VLOOKUP($F5,$A$2:$B$450,2,FALSE)</f>
        <v> NO DISPLAY</v>
      </c>
      <c r="H5" s="10" t="str">
        <f>TRIM($G5)</f>
        <v>NO DISPLAY</v>
      </c>
      <c r="I5" s="10" t="str">
        <f>VLOOKUP($F5,$A$2:$D$450,4,FALSE)</f>
        <v>   0.0</v>
      </c>
      <c r="J5" s="10" t="str">
        <f aca="true" t="shared" si="2" ref="J5:J68">TRIM($I5)</f>
        <v>0.0</v>
      </c>
      <c r="K5" s="10" t="s">
        <v>717</v>
      </c>
      <c r="Q5" s="16">
        <v>3</v>
      </c>
      <c r="R5" s="11" t="s">
        <v>21</v>
      </c>
      <c r="W5" s="9" t="s">
        <v>89</v>
      </c>
      <c r="X5" t="s">
        <v>77</v>
      </c>
      <c r="Z5" t="str">
        <f t="shared" si="1"/>
        <v>0,0</v>
      </c>
    </row>
    <row r="6" spans="1:26" ht="12.75">
      <c r="A6" s="9" t="s">
        <v>97</v>
      </c>
      <c r="B6" s="9" t="s">
        <v>669</v>
      </c>
      <c r="C6" s="9" t="s">
        <v>670</v>
      </c>
      <c r="D6" s="9" t="s">
        <v>671</v>
      </c>
      <c r="F6" s="10" t="s">
        <v>97</v>
      </c>
      <c r="G6" s="10" t="str">
        <f>VLOOKUP($F6,$A$2:$B$450,2,FALSE)</f>
        <v> VALID MEASUREMENT</v>
      </c>
      <c r="H6" s="10" t="str">
        <f>TRIM($G6)</f>
        <v>VALID MEASUREMENT</v>
      </c>
      <c r="I6" s="10" t="str">
        <f>VLOOKUP($F6,$A$2:$D$450,4,FALSE)</f>
        <v> -44.5</v>
      </c>
      <c r="J6" s="10" t="str">
        <f t="shared" si="2"/>
        <v>-44.5</v>
      </c>
      <c r="K6" s="10" t="s">
        <v>716</v>
      </c>
      <c r="Q6" s="16">
        <v>4</v>
      </c>
      <c r="R6" s="11" t="s">
        <v>22</v>
      </c>
      <c r="U6" s="33" t="str">
        <f>CONCATENATE(M1," ",V1," ",O1)</f>
        <v>12 October 2010</v>
      </c>
      <c r="W6" s="9" t="s">
        <v>90</v>
      </c>
      <c r="X6" t="s">
        <v>78</v>
      </c>
      <c r="Z6" t="str">
        <f t="shared" si="1"/>
        <v>-44,5</v>
      </c>
    </row>
    <row r="7" spans="1:26" ht="12.75">
      <c r="A7" s="9" t="s">
        <v>98</v>
      </c>
      <c r="B7" s="9" t="s">
        <v>754</v>
      </c>
      <c r="F7" s="10" t="s">
        <v>98</v>
      </c>
      <c r="G7" s="10" t="str">
        <f>VLOOKUP($F7,$A$2:$B$450,2,FALSE)</f>
        <v> 3B7B93(16675623)</v>
      </c>
      <c r="H7" s="10" t="str">
        <f>TRIM($G7)</f>
        <v>3B7B93(16675623)</v>
      </c>
      <c r="I7" s="10">
        <f>VLOOKUP($F7,$A$2:$D$450,4,FALSE)</f>
        <v>0</v>
      </c>
      <c r="J7" s="10" t="str">
        <f t="shared" si="2"/>
        <v>0</v>
      </c>
      <c r="K7" s="10" t="s">
        <v>718</v>
      </c>
      <c r="Q7" s="16">
        <v>5</v>
      </c>
      <c r="R7" s="11" t="s">
        <v>23</v>
      </c>
      <c r="W7" s="9" t="s">
        <v>91</v>
      </c>
      <c r="X7" t="s">
        <v>79</v>
      </c>
      <c r="Z7" t="str">
        <f t="shared" si="1"/>
        <v>0</v>
      </c>
    </row>
    <row r="8" spans="6:26" ht="12.75">
      <c r="F8" s="10">
        <f>TRIM(A8)</f>
      </c>
      <c r="I8" s="10">
        <f>TRIM(C8)</f>
      </c>
      <c r="J8" s="10">
        <f t="shared" si="2"/>
      </c>
      <c r="K8" s="10" t="s">
        <v>715</v>
      </c>
      <c r="Q8" t="s">
        <v>512</v>
      </c>
      <c r="R8" s="46" t="s">
        <v>512</v>
      </c>
      <c r="W8" s="9" t="s">
        <v>92</v>
      </c>
      <c r="X8" t="s">
        <v>80</v>
      </c>
      <c r="Z8">
        <f t="shared" si="1"/>
      </c>
    </row>
    <row r="9" spans="1:26" ht="12.75">
      <c r="A9" s="9" t="s">
        <v>99</v>
      </c>
      <c r="B9" s="9" t="s">
        <v>668</v>
      </c>
      <c r="F9" s="10" t="s">
        <v>99</v>
      </c>
      <c r="G9" s="10" t="str">
        <f>VLOOKUP($F9,$A$2:$B$450,2,FALSE)</f>
        <v> PASS</v>
      </c>
      <c r="H9" s="10" t="str">
        <f aca="true" t="shared" si="3" ref="H9:H19">TRIM($G9)</f>
        <v>PASS</v>
      </c>
      <c r="I9" s="10">
        <f>TRIM(C9)</f>
      </c>
      <c r="J9" s="10">
        <f t="shared" si="2"/>
      </c>
      <c r="K9" s="10" t="s">
        <v>715</v>
      </c>
      <c r="M9" s="10">
        <f>IF(H9="FAIL",0,1)</f>
        <v>1</v>
      </c>
      <c r="Q9" s="73" t="s">
        <v>445</v>
      </c>
      <c r="R9" s="73"/>
      <c r="W9" s="9" t="s">
        <v>93</v>
      </c>
      <c r="X9" t="s">
        <v>81</v>
      </c>
      <c r="Z9">
        <f t="shared" si="1"/>
      </c>
    </row>
    <row r="10" spans="1:26" ht="12.75">
      <c r="A10" s="9" t="s">
        <v>100</v>
      </c>
      <c r="B10" s="9" t="s">
        <v>669</v>
      </c>
      <c r="C10" s="9" t="s">
        <v>670</v>
      </c>
      <c r="D10" s="9" t="s">
        <v>674</v>
      </c>
      <c r="F10" s="10" t="s">
        <v>100</v>
      </c>
      <c r="G10" s="10" t="str">
        <f aca="true" t="shared" si="4" ref="G10:G73">VLOOKUP($F10,$A$2:$B$450,2,FALSE)</f>
        <v> VALID MEASUREMENT</v>
      </c>
      <c r="H10" s="10" t="str">
        <f t="shared" si="3"/>
        <v>VALID MEASUREMENT</v>
      </c>
      <c r="I10" s="10" t="str">
        <f aca="true" t="shared" si="5" ref="I10:I19">VLOOKUP($F10,$A$2:$D$450,4,FALSE)</f>
        <v> REPLY</v>
      </c>
      <c r="J10" s="10" t="str">
        <f t="shared" si="2"/>
        <v>REPLY</v>
      </c>
      <c r="K10" s="10" t="s">
        <v>719</v>
      </c>
      <c r="N10" s="10" t="b">
        <f>OR(K10="0",K10="REPLY")</f>
        <v>1</v>
      </c>
      <c r="O10" s="18" t="str">
        <f>IF(N10=TRUE,"YES","No reply")</f>
        <v>YES</v>
      </c>
      <c r="Q10" s="44">
        <v>0</v>
      </c>
      <c r="R10" s="11" t="s">
        <v>446</v>
      </c>
      <c r="W10" s="9" t="s">
        <v>431</v>
      </c>
      <c r="X10" t="s">
        <v>82</v>
      </c>
      <c r="Z10" t="str">
        <f aca="true" t="shared" si="6" ref="Z10:Z73">SUBSTITUTE(J10,".",",")</f>
        <v>REPLY</v>
      </c>
    </row>
    <row r="11" spans="1:26" ht="12.75">
      <c r="A11" s="9" t="s">
        <v>101</v>
      </c>
      <c r="B11" s="9" t="s">
        <v>669</v>
      </c>
      <c r="C11" s="9" t="s">
        <v>670</v>
      </c>
      <c r="D11" s="9" t="s">
        <v>674</v>
      </c>
      <c r="F11" s="10" t="s">
        <v>101</v>
      </c>
      <c r="G11" s="10" t="str">
        <f t="shared" si="4"/>
        <v> VALID MEASUREMENT</v>
      </c>
      <c r="H11" s="10" t="str">
        <f t="shared" si="3"/>
        <v>VALID MEASUREMENT</v>
      </c>
      <c r="I11" s="10" t="str">
        <f t="shared" si="5"/>
        <v> REPLY</v>
      </c>
      <c r="J11" s="10" t="str">
        <f t="shared" si="2"/>
        <v>REPLY</v>
      </c>
      <c r="K11" s="10" t="s">
        <v>719</v>
      </c>
      <c r="N11" s="10" t="b">
        <f>OR(K11="0",K11="REPLY")</f>
        <v>1</v>
      </c>
      <c r="O11" s="18" t="str">
        <f>IF(N11=TRUE,"YES","No reply")</f>
        <v>YES</v>
      </c>
      <c r="Q11" s="44">
        <v>1</v>
      </c>
      <c r="R11" s="11" t="s">
        <v>447</v>
      </c>
      <c r="W11" s="9" t="s">
        <v>429</v>
      </c>
      <c r="X11" t="s">
        <v>83</v>
      </c>
      <c r="Z11" t="str">
        <f t="shared" si="6"/>
        <v>REPLY</v>
      </c>
    </row>
    <row r="12" spans="1:26" ht="12.75">
      <c r="A12" s="9" t="s">
        <v>102</v>
      </c>
      <c r="B12" s="9" t="s">
        <v>669</v>
      </c>
      <c r="C12" s="9" t="s">
        <v>670</v>
      </c>
      <c r="D12" s="9" t="s">
        <v>674</v>
      </c>
      <c r="F12" s="10" t="s">
        <v>102</v>
      </c>
      <c r="G12" s="10" t="str">
        <f t="shared" si="4"/>
        <v> VALID MEASUREMENT</v>
      </c>
      <c r="H12" s="10" t="str">
        <f t="shared" si="3"/>
        <v>VALID MEASUREMENT</v>
      </c>
      <c r="I12" s="10" t="str">
        <f t="shared" si="5"/>
        <v> REPLY</v>
      </c>
      <c r="J12" s="10" t="str">
        <f t="shared" si="2"/>
        <v>REPLY</v>
      </c>
      <c r="K12" s="10" t="s">
        <v>719</v>
      </c>
      <c r="N12" s="10" t="b">
        <f>OR(K12="0",K12="REPLY")</f>
        <v>1</v>
      </c>
      <c r="O12" s="18" t="str">
        <f>IF(N12=TRUE,"YES","No reply")</f>
        <v>YES</v>
      </c>
      <c r="Q12" s="44">
        <v>2</v>
      </c>
      <c r="R12" s="11" t="s">
        <v>449</v>
      </c>
      <c r="W12" s="9" t="s">
        <v>430</v>
      </c>
      <c r="X12" t="s">
        <v>84</v>
      </c>
      <c r="Z12" t="str">
        <f t="shared" si="6"/>
        <v>REPLY</v>
      </c>
    </row>
    <row r="13" spans="1:26" ht="12.75">
      <c r="A13" s="9" t="s">
        <v>103</v>
      </c>
      <c r="B13" s="9" t="s">
        <v>669</v>
      </c>
      <c r="C13" s="9" t="s">
        <v>670</v>
      </c>
      <c r="D13" s="9" t="s">
        <v>675</v>
      </c>
      <c r="F13" s="10" t="s">
        <v>103</v>
      </c>
      <c r="G13" s="10" t="str">
        <f t="shared" si="4"/>
        <v> VALID MEASUREMENT</v>
      </c>
      <c r="H13" s="10" t="str">
        <f t="shared" si="3"/>
        <v>VALID MEASUREMENT</v>
      </c>
      <c r="I13" s="10" t="str">
        <f t="shared" si="5"/>
        <v> 2</v>
      </c>
      <c r="J13" s="10" t="str">
        <f t="shared" si="2"/>
        <v>2</v>
      </c>
      <c r="K13" s="10" t="s">
        <v>720</v>
      </c>
      <c r="N13" s="10">
        <f>VALUE(K13)</f>
        <v>2</v>
      </c>
      <c r="Q13" s="44">
        <v>3</v>
      </c>
      <c r="R13" s="11" t="s">
        <v>448</v>
      </c>
      <c r="Z13" t="str">
        <f t="shared" si="6"/>
        <v>2</v>
      </c>
    </row>
    <row r="14" spans="1:26" ht="12.75">
      <c r="A14" s="9" t="s">
        <v>104</v>
      </c>
      <c r="B14" s="9" t="s">
        <v>669</v>
      </c>
      <c r="C14" s="9" t="s">
        <v>670</v>
      </c>
      <c r="D14" s="9" t="s">
        <v>755</v>
      </c>
      <c r="F14" s="10" t="s">
        <v>104</v>
      </c>
      <c r="G14" s="10" t="str">
        <f t="shared" si="4"/>
        <v> VALID MEASUREMENT</v>
      </c>
      <c r="H14" s="10" t="str">
        <f t="shared" si="3"/>
        <v>VALID MEASUREMENT</v>
      </c>
      <c r="I14" s="10" t="str">
        <f t="shared" si="5"/>
        <v> 7776</v>
      </c>
      <c r="J14" s="10" t="str">
        <f t="shared" si="2"/>
        <v>7776</v>
      </c>
      <c r="K14" s="10" t="s">
        <v>803</v>
      </c>
      <c r="N14" s="10">
        <f>VALUE(K14)</f>
        <v>7776</v>
      </c>
      <c r="Q14" s="44">
        <v>4</v>
      </c>
      <c r="R14" s="11" t="s">
        <v>450</v>
      </c>
      <c r="Z14" t="str">
        <f t="shared" si="6"/>
        <v>7776</v>
      </c>
    </row>
    <row r="15" spans="1:26" ht="12.75">
      <c r="A15" s="9" t="s">
        <v>106</v>
      </c>
      <c r="B15" s="9" t="s">
        <v>669</v>
      </c>
      <c r="C15" s="9" t="s">
        <v>670</v>
      </c>
      <c r="D15" s="9" t="s">
        <v>676</v>
      </c>
      <c r="F15" s="10" t="s">
        <v>105</v>
      </c>
      <c r="G15" s="10" t="str">
        <f t="shared" si="4"/>
        <v> VALID MEASUREMENT</v>
      </c>
      <c r="H15" s="10" t="str">
        <f t="shared" si="3"/>
        <v>VALID MEASUREMENT</v>
      </c>
      <c r="I15" s="10" t="str">
        <f t="shared" si="5"/>
        <v> 400</v>
      </c>
      <c r="J15" s="10" t="str">
        <f t="shared" si="2"/>
        <v>400</v>
      </c>
      <c r="K15" s="10" t="s">
        <v>804</v>
      </c>
      <c r="N15" s="10">
        <f>VALUE(K15)</f>
        <v>400</v>
      </c>
      <c r="Q15" s="44">
        <v>5</v>
      </c>
      <c r="R15" s="11" t="s">
        <v>447</v>
      </c>
      <c r="Z15" t="str">
        <f t="shared" si="6"/>
        <v>400</v>
      </c>
    </row>
    <row r="16" spans="1:26" ht="12.75">
      <c r="A16" s="9" t="s">
        <v>105</v>
      </c>
      <c r="B16" s="9" t="s">
        <v>669</v>
      </c>
      <c r="C16" s="9" t="s">
        <v>670</v>
      </c>
      <c r="D16" s="9" t="s">
        <v>756</v>
      </c>
      <c r="F16" s="10" t="s">
        <v>106</v>
      </c>
      <c r="G16" s="10" t="str">
        <f t="shared" si="4"/>
        <v> VALID MEASUREMENT</v>
      </c>
      <c r="H16" s="10" t="str">
        <f t="shared" si="3"/>
        <v>VALID MEASUREMENT</v>
      </c>
      <c r="I16" s="10" t="str">
        <f t="shared" si="5"/>
        <v> DISABLE</v>
      </c>
      <c r="J16" s="10" t="str">
        <f t="shared" si="2"/>
        <v>DISABLE</v>
      </c>
      <c r="K16" s="10" t="s">
        <v>721</v>
      </c>
      <c r="Q16" s="44">
        <v>6</v>
      </c>
      <c r="R16" s="11" t="s">
        <v>447</v>
      </c>
      <c r="Z16" t="str">
        <f t="shared" si="6"/>
        <v>DISABLE</v>
      </c>
    </row>
    <row r="17" spans="1:26" ht="12.75">
      <c r="A17" s="9" t="s">
        <v>107</v>
      </c>
      <c r="B17" s="9" t="s">
        <v>669</v>
      </c>
      <c r="C17" s="9" t="s">
        <v>670</v>
      </c>
      <c r="D17" s="9" t="s">
        <v>757</v>
      </c>
      <c r="F17" s="10" t="s">
        <v>107</v>
      </c>
      <c r="G17" s="10" t="str">
        <f t="shared" si="4"/>
        <v> VALID MEASUREMENT</v>
      </c>
      <c r="H17" s="10" t="str">
        <f t="shared" si="3"/>
        <v>VALID MEASUREMENT</v>
      </c>
      <c r="I17" s="10" t="str">
        <f t="shared" si="5"/>
        <v> 3B7B93</v>
      </c>
      <c r="J17" s="10" t="str">
        <f t="shared" si="2"/>
        <v>3B7B93</v>
      </c>
      <c r="K17" s="22" t="s">
        <v>805</v>
      </c>
      <c r="Q17" s="44">
        <v>7</v>
      </c>
      <c r="R17" s="11" t="s">
        <v>447</v>
      </c>
      <c r="Z17" t="str">
        <f t="shared" si="6"/>
        <v>3B7B93</v>
      </c>
    </row>
    <row r="18" spans="1:26" ht="12.75">
      <c r="A18" s="9" t="s">
        <v>108</v>
      </c>
      <c r="B18" s="9" t="s">
        <v>669</v>
      </c>
      <c r="C18" s="9" t="s">
        <v>670</v>
      </c>
      <c r="D18" s="9" t="s">
        <v>758</v>
      </c>
      <c r="F18" s="10" t="s">
        <v>108</v>
      </c>
      <c r="G18" s="10" t="str">
        <f t="shared" si="4"/>
        <v> VALID MEASUREMENT</v>
      </c>
      <c r="H18" s="10" t="str">
        <f t="shared" si="3"/>
        <v>VALID MEASUREMENT</v>
      </c>
      <c r="I18" s="10" t="str">
        <f t="shared" si="5"/>
        <v> F-****</v>
      </c>
      <c r="J18" s="10" t="str">
        <f t="shared" si="2"/>
        <v>F-****</v>
      </c>
      <c r="K18" s="10" t="s">
        <v>806</v>
      </c>
      <c r="M18" s="10" t="e">
        <f>SEARCH("~?",K18)</f>
        <v>#VALUE!</v>
      </c>
      <c r="N18" s="10">
        <f>SEARCH("~*",K18)</f>
        <v>3</v>
      </c>
      <c r="O18" s="10" t="b">
        <f>AND(ISERROR(N18),ISERROR(M18))</f>
        <v>0</v>
      </c>
      <c r="P18" s="17" t="str">
        <f>IF(O18,J18,"Not available")</f>
        <v>Not available</v>
      </c>
      <c r="Q18" s="44">
        <v>8</v>
      </c>
      <c r="R18" s="11" t="s">
        <v>451</v>
      </c>
      <c r="Z18" t="str">
        <f t="shared" si="6"/>
        <v>F-****</v>
      </c>
    </row>
    <row r="19" spans="1:26" ht="12.75">
      <c r="A19" s="9" t="s">
        <v>109</v>
      </c>
      <c r="B19" s="9" t="s">
        <v>669</v>
      </c>
      <c r="C19" s="9" t="s">
        <v>670</v>
      </c>
      <c r="D19" s="9" t="s">
        <v>677</v>
      </c>
      <c r="F19" s="10" t="s">
        <v>109</v>
      </c>
      <c r="G19" s="10" t="str">
        <f t="shared" si="4"/>
        <v> VALID MEASUREMENT</v>
      </c>
      <c r="H19" s="10" t="str">
        <f t="shared" si="3"/>
        <v>VALID MEASUREMENT</v>
      </c>
      <c r="I19" s="10" t="str">
        <f t="shared" si="5"/>
        <v> France</v>
      </c>
      <c r="J19" s="10" t="str">
        <f t="shared" si="2"/>
        <v>France</v>
      </c>
      <c r="K19" s="22" t="s">
        <v>722</v>
      </c>
      <c r="Q19" s="44">
        <v>9</v>
      </c>
      <c r="R19" s="11" t="s">
        <v>454</v>
      </c>
      <c r="Z19" t="str">
        <f t="shared" si="6"/>
        <v>France</v>
      </c>
    </row>
    <row r="20" spans="8:26" ht="12.75">
      <c r="H20" s="10">
        <f>TRIM(B20)</f>
      </c>
      <c r="J20" s="10">
        <f t="shared" si="2"/>
      </c>
      <c r="K20" s="10" t="s">
        <v>715</v>
      </c>
      <c r="Q20" s="44">
        <v>10</v>
      </c>
      <c r="R20" s="11" t="s">
        <v>455</v>
      </c>
      <c r="Z20">
        <f t="shared" si="6"/>
      </c>
    </row>
    <row r="21" spans="1:26" ht="12.75">
      <c r="A21" s="9" t="s">
        <v>110</v>
      </c>
      <c r="B21" s="9" t="s">
        <v>668</v>
      </c>
      <c r="F21" s="10" t="s">
        <v>110</v>
      </c>
      <c r="G21" s="10" t="str">
        <f t="shared" si="4"/>
        <v> PASS</v>
      </c>
      <c r="H21" s="10" t="str">
        <f aca="true" t="shared" si="7" ref="H21:H67">TRIM($G21)</f>
        <v>PASS</v>
      </c>
      <c r="I21" s="10">
        <f aca="true" t="shared" si="8" ref="I21:I29">VLOOKUP($F21,$A$2:$D$450,4,FALSE)</f>
        <v>0</v>
      </c>
      <c r="J21" s="10" t="str">
        <f t="shared" si="2"/>
        <v>0</v>
      </c>
      <c r="K21" s="10" t="s">
        <v>718</v>
      </c>
      <c r="M21" s="10">
        <f>IF(H21="FAIL",0,1)</f>
        <v>1</v>
      </c>
      <c r="N21" s="10">
        <f>IF(H21="NO REPLY",1,0)</f>
        <v>0</v>
      </c>
      <c r="O21" s="10">
        <f>IF(H21="PASS",1,0)</f>
        <v>1</v>
      </c>
      <c r="Q21" s="44">
        <v>11</v>
      </c>
      <c r="R21" s="11" t="s">
        <v>457</v>
      </c>
      <c r="Z21" t="str">
        <f t="shared" si="6"/>
        <v>0</v>
      </c>
    </row>
    <row r="22" spans="1:26" ht="12.75">
      <c r="A22" s="9" t="s">
        <v>111</v>
      </c>
      <c r="B22" s="9" t="s">
        <v>669</v>
      </c>
      <c r="C22" s="9" t="s">
        <v>670</v>
      </c>
      <c r="D22" s="9" t="s">
        <v>668</v>
      </c>
      <c r="F22" s="10" t="s">
        <v>111</v>
      </c>
      <c r="G22" s="10" t="str">
        <f t="shared" si="4"/>
        <v> VALID MEASUREMENT</v>
      </c>
      <c r="H22" s="10" t="str">
        <f t="shared" si="7"/>
        <v>VALID MEASUREMENT</v>
      </c>
      <c r="I22" s="10" t="str">
        <f t="shared" si="8"/>
        <v> PASS</v>
      </c>
      <c r="J22" s="10" t="str">
        <f t="shared" si="2"/>
        <v>PASS</v>
      </c>
      <c r="K22" s="10" t="s">
        <v>723</v>
      </c>
      <c r="N22" s="18" t="str">
        <f>IF($H$21="NO REPLY","No reply",K22)</f>
        <v>PASS</v>
      </c>
      <c r="O22" s="10">
        <f>IF(N22="PASS",1,0)</f>
        <v>1</v>
      </c>
      <c r="Q22" s="44">
        <v>12</v>
      </c>
      <c r="R22" s="11" t="s">
        <v>458</v>
      </c>
      <c r="Z22" t="str">
        <f t="shared" si="6"/>
        <v>PASS</v>
      </c>
    </row>
    <row r="23" spans="1:26" ht="12.75">
      <c r="A23" s="9" t="s">
        <v>112</v>
      </c>
      <c r="B23" s="9" t="s">
        <v>669</v>
      </c>
      <c r="C23" s="9" t="s">
        <v>670</v>
      </c>
      <c r="D23" s="9" t="s">
        <v>668</v>
      </c>
      <c r="F23" s="10" t="s">
        <v>112</v>
      </c>
      <c r="G23" s="10" t="str">
        <f t="shared" si="4"/>
        <v> VALID MEASUREMENT</v>
      </c>
      <c r="H23" s="10" t="str">
        <f t="shared" si="7"/>
        <v>VALID MEASUREMENT</v>
      </c>
      <c r="I23" s="10" t="str">
        <f t="shared" si="8"/>
        <v> PASS</v>
      </c>
      <c r="J23" s="10" t="str">
        <f t="shared" si="2"/>
        <v>PASS</v>
      </c>
      <c r="K23" s="10" t="s">
        <v>723</v>
      </c>
      <c r="N23" s="18" t="str">
        <f aca="true" t="shared" si="9" ref="N23:N29">IF($H$21="NO REPLY","No reply",K23)</f>
        <v>PASS</v>
      </c>
      <c r="O23" s="10">
        <f aca="true" t="shared" si="10" ref="O23:O29">IF(N23="PASS",1,0)</f>
        <v>1</v>
      </c>
      <c r="Q23" s="44">
        <v>13</v>
      </c>
      <c r="R23" s="11" t="s">
        <v>459</v>
      </c>
      <c r="Z23" t="str">
        <f t="shared" si="6"/>
        <v>PASS</v>
      </c>
    </row>
    <row r="24" spans="1:26" ht="12.75">
      <c r="A24" s="9" t="s">
        <v>113</v>
      </c>
      <c r="B24" s="9" t="s">
        <v>669</v>
      </c>
      <c r="C24" s="9" t="s">
        <v>670</v>
      </c>
      <c r="D24" s="9" t="s">
        <v>668</v>
      </c>
      <c r="F24" s="10" t="s">
        <v>113</v>
      </c>
      <c r="G24" s="10" t="str">
        <f t="shared" si="4"/>
        <v> VALID MEASUREMENT</v>
      </c>
      <c r="H24" s="10" t="str">
        <f t="shared" si="7"/>
        <v>VALID MEASUREMENT</v>
      </c>
      <c r="I24" s="10" t="str">
        <f t="shared" si="8"/>
        <v> PASS</v>
      </c>
      <c r="J24" s="10" t="str">
        <f t="shared" si="2"/>
        <v>PASS</v>
      </c>
      <c r="K24" s="10" t="s">
        <v>723</v>
      </c>
      <c r="N24" s="18" t="str">
        <f t="shared" si="9"/>
        <v>PASS</v>
      </c>
      <c r="O24" s="10">
        <f t="shared" si="10"/>
        <v>1</v>
      </c>
      <c r="Q24" s="44">
        <v>14</v>
      </c>
      <c r="R24" s="11" t="s">
        <v>456</v>
      </c>
      <c r="Z24" t="str">
        <f t="shared" si="6"/>
        <v>PASS</v>
      </c>
    </row>
    <row r="25" spans="1:26" ht="12.75">
      <c r="A25" s="9" t="s">
        <v>114</v>
      </c>
      <c r="B25" s="9" t="s">
        <v>669</v>
      </c>
      <c r="C25" s="9" t="s">
        <v>670</v>
      </c>
      <c r="D25" s="9" t="s">
        <v>668</v>
      </c>
      <c r="F25" s="10" t="s">
        <v>114</v>
      </c>
      <c r="G25" s="10" t="str">
        <f t="shared" si="4"/>
        <v> VALID MEASUREMENT</v>
      </c>
      <c r="H25" s="10" t="str">
        <f t="shared" si="7"/>
        <v>VALID MEASUREMENT</v>
      </c>
      <c r="I25" s="10" t="str">
        <f t="shared" si="8"/>
        <v> PASS</v>
      </c>
      <c r="J25" s="10" t="str">
        <f t="shared" si="2"/>
        <v>PASS</v>
      </c>
      <c r="K25" s="10" t="s">
        <v>723</v>
      </c>
      <c r="N25" s="18" t="str">
        <f t="shared" si="9"/>
        <v>PASS</v>
      </c>
      <c r="O25" s="10">
        <f t="shared" si="10"/>
        <v>1</v>
      </c>
      <c r="Q25" s="44">
        <v>15</v>
      </c>
      <c r="R25" s="11" t="s">
        <v>447</v>
      </c>
      <c r="Z25" t="str">
        <f t="shared" si="6"/>
        <v>PASS</v>
      </c>
    </row>
    <row r="26" spans="1:26" ht="12.75">
      <c r="A26" s="9" t="s">
        <v>115</v>
      </c>
      <c r="B26" s="9" t="s">
        <v>669</v>
      </c>
      <c r="C26" s="9" t="s">
        <v>670</v>
      </c>
      <c r="D26" s="9" t="s">
        <v>668</v>
      </c>
      <c r="F26" s="10" t="s">
        <v>115</v>
      </c>
      <c r="G26" s="10" t="str">
        <f t="shared" si="4"/>
        <v> VALID MEASUREMENT</v>
      </c>
      <c r="H26" s="10" t="str">
        <f t="shared" si="7"/>
        <v>VALID MEASUREMENT</v>
      </c>
      <c r="I26" s="10" t="str">
        <f t="shared" si="8"/>
        <v> PASS</v>
      </c>
      <c r="J26" s="10" t="str">
        <f t="shared" si="2"/>
        <v>PASS</v>
      </c>
      <c r="K26" s="10" t="s">
        <v>723</v>
      </c>
      <c r="N26" s="18" t="str">
        <f t="shared" si="9"/>
        <v>PASS</v>
      </c>
      <c r="O26" s="10">
        <f t="shared" si="10"/>
        <v>1</v>
      </c>
      <c r="Q26" t="s">
        <v>512</v>
      </c>
      <c r="R26" s="46" t="s">
        <v>512</v>
      </c>
      <c r="Z26" t="str">
        <f t="shared" si="6"/>
        <v>PASS</v>
      </c>
    </row>
    <row r="27" spans="1:26" ht="12.75">
      <c r="A27" s="9" t="s">
        <v>116</v>
      </c>
      <c r="B27" s="9" t="s">
        <v>669</v>
      </c>
      <c r="C27" s="9" t="s">
        <v>670</v>
      </c>
      <c r="D27" s="9" t="s">
        <v>668</v>
      </c>
      <c r="F27" s="10" t="s">
        <v>116</v>
      </c>
      <c r="G27" s="10" t="str">
        <f t="shared" si="4"/>
        <v> VALID MEASUREMENT</v>
      </c>
      <c r="H27" s="10" t="str">
        <f t="shared" si="7"/>
        <v>VALID MEASUREMENT</v>
      </c>
      <c r="I27" s="10" t="str">
        <f t="shared" si="8"/>
        <v> PASS</v>
      </c>
      <c r="J27" s="10" t="str">
        <f t="shared" si="2"/>
        <v>PASS</v>
      </c>
      <c r="K27" s="10" t="s">
        <v>723</v>
      </c>
      <c r="N27" s="18" t="str">
        <f t="shared" si="9"/>
        <v>PASS</v>
      </c>
      <c r="O27" s="10">
        <f t="shared" si="10"/>
        <v>1</v>
      </c>
      <c r="Z27" t="str">
        <f t="shared" si="6"/>
        <v>PASS</v>
      </c>
    </row>
    <row r="28" spans="1:26" ht="12.75">
      <c r="A28" s="9" t="s">
        <v>117</v>
      </c>
      <c r="B28" s="9" t="s">
        <v>669</v>
      </c>
      <c r="C28" s="9" t="s">
        <v>670</v>
      </c>
      <c r="D28" s="9" t="s">
        <v>668</v>
      </c>
      <c r="F28" s="10" t="s">
        <v>117</v>
      </c>
      <c r="G28" s="10" t="str">
        <f t="shared" si="4"/>
        <v> VALID MEASUREMENT</v>
      </c>
      <c r="H28" s="10" t="str">
        <f t="shared" si="7"/>
        <v>VALID MEASUREMENT</v>
      </c>
      <c r="I28" s="10" t="str">
        <f t="shared" si="8"/>
        <v> PASS</v>
      </c>
      <c r="J28" s="10" t="str">
        <f t="shared" si="2"/>
        <v>PASS</v>
      </c>
      <c r="K28" s="10" t="s">
        <v>723</v>
      </c>
      <c r="N28" s="18" t="str">
        <f t="shared" si="9"/>
        <v>PASS</v>
      </c>
      <c r="O28" s="10">
        <f t="shared" si="10"/>
        <v>1</v>
      </c>
      <c r="Z28" t="str">
        <f t="shared" si="6"/>
        <v>PASS</v>
      </c>
    </row>
    <row r="29" spans="1:26" ht="12.75">
      <c r="A29" s="9" t="s">
        <v>118</v>
      </c>
      <c r="B29" s="9" t="s">
        <v>669</v>
      </c>
      <c r="C29" s="9" t="s">
        <v>670</v>
      </c>
      <c r="D29" s="9" t="s">
        <v>668</v>
      </c>
      <c r="F29" s="10" t="s">
        <v>118</v>
      </c>
      <c r="G29" s="10" t="str">
        <f t="shared" si="4"/>
        <v> VALID MEASUREMENT</v>
      </c>
      <c r="H29" s="10" t="str">
        <f t="shared" si="7"/>
        <v>VALID MEASUREMENT</v>
      </c>
      <c r="I29" s="10" t="str">
        <f t="shared" si="8"/>
        <v> PASS</v>
      </c>
      <c r="J29" s="10" t="str">
        <f t="shared" si="2"/>
        <v>PASS</v>
      </c>
      <c r="K29" s="10" t="s">
        <v>723</v>
      </c>
      <c r="N29" s="18" t="str">
        <f t="shared" si="9"/>
        <v>PASS</v>
      </c>
      <c r="O29" s="10">
        <f t="shared" si="10"/>
        <v>1</v>
      </c>
      <c r="Z29" t="str">
        <f t="shared" si="6"/>
        <v>PASS</v>
      </c>
    </row>
    <row r="30" spans="8:26" ht="12.75">
      <c r="H30" s="10">
        <f t="shared" si="7"/>
      </c>
      <c r="J30" s="10">
        <f t="shared" si="2"/>
      </c>
      <c r="K30" s="10" t="s">
        <v>715</v>
      </c>
      <c r="Q30" s="71" t="s">
        <v>473</v>
      </c>
      <c r="R30" s="72"/>
      <c r="Z30">
        <f t="shared" si="6"/>
      </c>
    </row>
    <row r="31" spans="1:26" ht="12.75">
      <c r="A31" s="9" t="s">
        <v>119</v>
      </c>
      <c r="B31" s="9" t="s">
        <v>668</v>
      </c>
      <c r="F31" s="10" t="s">
        <v>119</v>
      </c>
      <c r="G31" s="10" t="str">
        <f t="shared" si="4"/>
        <v> PASS</v>
      </c>
      <c r="H31" s="10" t="str">
        <f t="shared" si="7"/>
        <v>PASS</v>
      </c>
      <c r="I31" s="10">
        <f>VLOOKUP($F31,$A$2:$D$450,4,FALSE)</f>
        <v>0</v>
      </c>
      <c r="J31" s="10" t="str">
        <f t="shared" si="2"/>
        <v>0</v>
      </c>
      <c r="K31" s="10" t="s">
        <v>718</v>
      </c>
      <c r="M31" s="10">
        <f>IF(H31="FAIL",0,1)</f>
        <v>1</v>
      </c>
      <c r="Q31" s="11">
        <v>0</v>
      </c>
      <c r="R31" s="11" t="s">
        <v>477</v>
      </c>
      <c r="Z31" t="str">
        <f t="shared" si="6"/>
        <v>0</v>
      </c>
    </row>
    <row r="32" spans="1:26" ht="12.75">
      <c r="A32" s="9" t="s">
        <v>120</v>
      </c>
      <c r="B32" s="9" t="s">
        <v>669</v>
      </c>
      <c r="C32" s="9" t="s">
        <v>670</v>
      </c>
      <c r="D32" s="9" t="s">
        <v>668</v>
      </c>
      <c r="F32" s="10" t="s">
        <v>120</v>
      </c>
      <c r="G32" s="10" t="str">
        <f t="shared" si="4"/>
        <v> VALID MEASUREMENT</v>
      </c>
      <c r="H32" s="10" t="str">
        <f t="shared" si="7"/>
        <v>VALID MEASUREMENT</v>
      </c>
      <c r="I32" s="10" t="str">
        <f>VLOOKUP($F32,$A$2:$D$450,4,FALSE)</f>
        <v> PASS</v>
      </c>
      <c r="J32" s="10" t="str">
        <f t="shared" si="2"/>
        <v>PASS</v>
      </c>
      <c r="K32" s="10" t="s">
        <v>723</v>
      </c>
      <c r="M32" s="10" t="str">
        <f>IF(K32="PASS","No reply","Fail")</f>
        <v>No reply</v>
      </c>
      <c r="N32" s="18" t="str">
        <f>IF($H$31="NO REPLY","No reply",M32)</f>
        <v>No reply</v>
      </c>
      <c r="Q32" s="11">
        <v>1</v>
      </c>
      <c r="R32" s="11" t="s">
        <v>478</v>
      </c>
      <c r="Z32" t="str">
        <f t="shared" si="6"/>
        <v>PASS</v>
      </c>
    </row>
    <row r="33" spans="1:26" ht="12.75">
      <c r="A33" s="9" t="s">
        <v>121</v>
      </c>
      <c r="B33" s="9" t="s">
        <v>669</v>
      </c>
      <c r="C33" s="9" t="s">
        <v>670</v>
      </c>
      <c r="D33" s="9" t="s">
        <v>668</v>
      </c>
      <c r="F33" s="10" t="s">
        <v>121</v>
      </c>
      <c r="G33" s="10" t="str">
        <f t="shared" si="4"/>
        <v> VALID MEASUREMENT</v>
      </c>
      <c r="H33" s="10" t="str">
        <f t="shared" si="7"/>
        <v>VALID MEASUREMENT</v>
      </c>
      <c r="I33" s="10" t="str">
        <f>VLOOKUP($F33,$A$2:$D$450,4,FALSE)</f>
        <v> PASS</v>
      </c>
      <c r="J33" s="10" t="str">
        <f t="shared" si="2"/>
        <v>PASS</v>
      </c>
      <c r="K33" s="10" t="s">
        <v>723</v>
      </c>
      <c r="M33" s="10" t="str">
        <f>IF(K33="PASS","No reply","Fail")</f>
        <v>No reply</v>
      </c>
      <c r="N33" s="18" t="str">
        <f>IF($H$31="NO REPLY","No reply",M33)</f>
        <v>No reply</v>
      </c>
      <c r="Q33" s="11">
        <v>2</v>
      </c>
      <c r="R33" s="11" t="s">
        <v>479</v>
      </c>
      <c r="Z33" t="str">
        <f t="shared" si="6"/>
        <v>PASS</v>
      </c>
    </row>
    <row r="34" spans="1:26" ht="12.75">
      <c r="A34" s="9" t="s">
        <v>122</v>
      </c>
      <c r="B34" s="9" t="s">
        <v>669</v>
      </c>
      <c r="C34" s="9" t="s">
        <v>670</v>
      </c>
      <c r="D34" s="9" t="s">
        <v>668</v>
      </c>
      <c r="F34" s="10" t="s">
        <v>122</v>
      </c>
      <c r="G34" s="10" t="str">
        <f t="shared" si="4"/>
        <v> VALID MEASUREMENT</v>
      </c>
      <c r="H34" s="10" t="str">
        <f t="shared" si="7"/>
        <v>VALID MEASUREMENT</v>
      </c>
      <c r="I34" s="10" t="str">
        <f>VLOOKUP($F34,$A$2:$D$450,4,FALSE)</f>
        <v> PASS</v>
      </c>
      <c r="J34" s="10" t="str">
        <f t="shared" si="2"/>
        <v>PASS</v>
      </c>
      <c r="K34" s="10" t="s">
        <v>723</v>
      </c>
      <c r="M34" s="10" t="str">
        <f>IF(K34="PASS","Reply","Fail")</f>
        <v>Reply</v>
      </c>
      <c r="N34" s="18" t="str">
        <f>IF($H$31="NO REPLY","No reply",M34)</f>
        <v>Reply</v>
      </c>
      <c r="Q34" s="11">
        <v>3</v>
      </c>
      <c r="R34" s="11" t="s">
        <v>480</v>
      </c>
      <c r="Z34" t="str">
        <f t="shared" si="6"/>
        <v>PASS</v>
      </c>
    </row>
    <row r="35" spans="1:26" ht="12.75">
      <c r="A35" s="9" t="s">
        <v>123</v>
      </c>
      <c r="B35" s="9" t="s">
        <v>669</v>
      </c>
      <c r="C35" s="9" t="s">
        <v>670</v>
      </c>
      <c r="D35" s="9" t="s">
        <v>668</v>
      </c>
      <c r="F35" s="10" t="s">
        <v>123</v>
      </c>
      <c r="G35" s="10" t="str">
        <f t="shared" si="4"/>
        <v> VALID MEASUREMENT</v>
      </c>
      <c r="H35" s="10" t="str">
        <f t="shared" si="7"/>
        <v>VALID MEASUREMENT</v>
      </c>
      <c r="I35" s="10" t="str">
        <f>VLOOKUP($F35,$A$2:$D$450,4,FALSE)</f>
        <v> PASS</v>
      </c>
      <c r="J35" s="10" t="str">
        <f t="shared" si="2"/>
        <v>PASS</v>
      </c>
      <c r="K35" s="10" t="s">
        <v>723</v>
      </c>
      <c r="M35" s="10" t="str">
        <f>IF(K35="PASS","Reply","Fail")</f>
        <v>Reply</v>
      </c>
      <c r="N35" s="18" t="str">
        <f>IF($H$31="NO REPLY","No reply",M35)</f>
        <v>Reply</v>
      </c>
      <c r="Q35" s="11">
        <v>4</v>
      </c>
      <c r="R35" s="11" t="s">
        <v>481</v>
      </c>
      <c r="Z35" t="str">
        <f t="shared" si="6"/>
        <v>PASS</v>
      </c>
    </row>
    <row r="36" spans="8:26" ht="12.75">
      <c r="H36" s="10">
        <f t="shared" si="7"/>
      </c>
      <c r="J36" s="10">
        <f t="shared" si="2"/>
      </c>
      <c r="K36" s="10" t="s">
        <v>715</v>
      </c>
      <c r="Q36" s="11">
        <v>5</v>
      </c>
      <c r="R36" s="11" t="s">
        <v>482</v>
      </c>
      <c r="Z36">
        <f t="shared" si="6"/>
      </c>
    </row>
    <row r="37" spans="1:26" ht="12.75">
      <c r="A37" s="9" t="s">
        <v>124</v>
      </c>
      <c r="B37" s="9" t="s">
        <v>668</v>
      </c>
      <c r="F37" s="10" t="s">
        <v>124</v>
      </c>
      <c r="G37" s="10" t="str">
        <f t="shared" si="4"/>
        <v> PASS</v>
      </c>
      <c r="H37" s="10" t="str">
        <f t="shared" si="7"/>
        <v>PASS</v>
      </c>
      <c r="I37" s="10">
        <f aca="true" t="shared" si="11" ref="I37:I99">VLOOKUP($F37,$A$2:$D$450,4,FALSE)</f>
        <v>0</v>
      </c>
      <c r="J37" s="10" t="str">
        <f t="shared" si="2"/>
        <v>0</v>
      </c>
      <c r="K37" s="10" t="s">
        <v>718</v>
      </c>
      <c r="M37" s="10">
        <f>IF(H37="FAIL",0,1)</f>
        <v>1</v>
      </c>
      <c r="Q37" s="11">
        <v>6</v>
      </c>
      <c r="R37" s="11" t="s">
        <v>483</v>
      </c>
      <c r="Z37" t="str">
        <f t="shared" si="6"/>
        <v>0</v>
      </c>
    </row>
    <row r="38" spans="1:26" ht="12.75">
      <c r="A38" s="9" t="s">
        <v>125</v>
      </c>
      <c r="B38" s="9" t="s">
        <v>669</v>
      </c>
      <c r="C38" s="9" t="s">
        <v>670</v>
      </c>
      <c r="D38" s="9" t="s">
        <v>755</v>
      </c>
      <c r="F38" s="10" t="s">
        <v>125</v>
      </c>
      <c r="G38" s="10" t="str">
        <f t="shared" si="4"/>
        <v> VALID MEASUREMENT</v>
      </c>
      <c r="H38" s="10" t="str">
        <f t="shared" si="7"/>
        <v>VALID MEASUREMENT</v>
      </c>
      <c r="I38" s="10" t="str">
        <f t="shared" si="11"/>
        <v> 7776</v>
      </c>
      <c r="J38" s="10" t="str">
        <f t="shared" si="2"/>
        <v>7776</v>
      </c>
      <c r="K38" s="10" t="s">
        <v>803</v>
      </c>
      <c r="N38" s="10">
        <f>VALUE(K38)</f>
        <v>7776</v>
      </c>
      <c r="O38" s="18">
        <f>IF(H38="NO DISPLAY","No reply",N38)</f>
        <v>7776</v>
      </c>
      <c r="Q38" s="11">
        <v>7</v>
      </c>
      <c r="R38" s="11" t="s">
        <v>484</v>
      </c>
      <c r="Z38" t="str">
        <f t="shared" si="6"/>
        <v>7776</v>
      </c>
    </row>
    <row r="39" spans="1:26" ht="12.75">
      <c r="A39" s="9" t="s">
        <v>126</v>
      </c>
      <c r="B39" s="9" t="s">
        <v>669</v>
      </c>
      <c r="C39" s="9" t="s">
        <v>670</v>
      </c>
      <c r="D39" s="9" t="s">
        <v>676</v>
      </c>
      <c r="F39" s="10" t="s">
        <v>126</v>
      </c>
      <c r="G39" s="10" t="str">
        <f t="shared" si="4"/>
        <v> VALID MEASUREMENT</v>
      </c>
      <c r="H39" s="10" t="str">
        <f t="shared" si="7"/>
        <v>VALID MEASUREMENT</v>
      </c>
      <c r="I39" s="10" t="str">
        <f t="shared" si="11"/>
        <v> DISABLE</v>
      </c>
      <c r="J39" s="10" t="str">
        <f t="shared" si="2"/>
        <v>DISABLE</v>
      </c>
      <c r="K39" s="10" t="s">
        <v>721</v>
      </c>
      <c r="Q39" s="11">
        <v>8</v>
      </c>
      <c r="R39" s="11" t="s">
        <v>485</v>
      </c>
      <c r="Z39" t="str">
        <f t="shared" si="6"/>
        <v>DISABLE</v>
      </c>
    </row>
    <row r="40" spans="1:26" ht="12.75">
      <c r="A40" s="9" t="s">
        <v>127</v>
      </c>
      <c r="B40" s="9" t="s">
        <v>669</v>
      </c>
      <c r="C40" s="9" t="s">
        <v>670</v>
      </c>
      <c r="D40" s="9" t="s">
        <v>756</v>
      </c>
      <c r="F40" s="10" t="s">
        <v>127</v>
      </c>
      <c r="G40" s="10" t="str">
        <f t="shared" si="4"/>
        <v> VALID MEASUREMENT</v>
      </c>
      <c r="H40" s="10" t="str">
        <f t="shared" si="7"/>
        <v>VALID MEASUREMENT</v>
      </c>
      <c r="I40" s="10" t="str">
        <f t="shared" si="11"/>
        <v> 400</v>
      </c>
      <c r="J40" s="10" t="str">
        <f t="shared" si="2"/>
        <v>400</v>
      </c>
      <c r="K40" s="10" t="s">
        <v>804</v>
      </c>
      <c r="N40" s="10">
        <f>VALUE(K40)</f>
        <v>400</v>
      </c>
      <c r="O40" s="18">
        <f>IF(H40="NO DISPLAY","No reply",N40)</f>
        <v>400</v>
      </c>
      <c r="Q40" s="11">
        <v>9</v>
      </c>
      <c r="R40" s="11" t="s">
        <v>485</v>
      </c>
      <c r="Z40" t="str">
        <f t="shared" si="6"/>
        <v>400</v>
      </c>
    </row>
    <row r="41" spans="1:26" ht="12.75">
      <c r="A41" s="9" t="s">
        <v>128</v>
      </c>
      <c r="B41" s="9" t="s">
        <v>669</v>
      </c>
      <c r="C41" s="9" t="s">
        <v>670</v>
      </c>
      <c r="D41" s="9" t="s">
        <v>759</v>
      </c>
      <c r="F41" s="10" t="s">
        <v>128</v>
      </c>
      <c r="G41" s="10" t="str">
        <f t="shared" si="4"/>
        <v> VALID MEASUREMENT</v>
      </c>
      <c r="H41" s="10" t="str">
        <f t="shared" si="7"/>
        <v>VALID MEASUREMENT</v>
      </c>
      <c r="I41" s="10" t="str">
        <f t="shared" si="11"/>
        <v> 152</v>
      </c>
      <c r="J41" s="10" t="str">
        <f t="shared" si="2"/>
        <v>152</v>
      </c>
      <c r="K41" s="10" t="s">
        <v>807</v>
      </c>
      <c r="Q41" s="11">
        <v>10</v>
      </c>
      <c r="R41" s="11" t="s">
        <v>485</v>
      </c>
      <c r="Z41" t="str">
        <f t="shared" si="6"/>
        <v>152</v>
      </c>
    </row>
    <row r="42" spans="8:26" ht="12.75">
      <c r="H42" s="10">
        <f t="shared" si="7"/>
      </c>
      <c r="J42" s="10">
        <f t="shared" si="2"/>
      </c>
      <c r="K42" s="10" t="s">
        <v>715</v>
      </c>
      <c r="Q42" s="11">
        <v>11</v>
      </c>
      <c r="R42" s="11" t="s">
        <v>485</v>
      </c>
      <c r="Z42">
        <f t="shared" si="6"/>
      </c>
    </row>
    <row r="43" spans="1:26" ht="12.75">
      <c r="A43" s="9" t="s">
        <v>129</v>
      </c>
      <c r="B43" s="9" t="s">
        <v>668</v>
      </c>
      <c r="F43" s="10" t="s">
        <v>129</v>
      </c>
      <c r="G43" s="10" t="str">
        <f t="shared" si="4"/>
        <v> PASS</v>
      </c>
      <c r="H43" s="10" t="str">
        <f t="shared" si="7"/>
        <v>PASS</v>
      </c>
      <c r="I43" s="10">
        <f t="shared" si="11"/>
        <v>0</v>
      </c>
      <c r="J43" s="10" t="str">
        <f t="shared" si="2"/>
        <v>0</v>
      </c>
      <c r="K43" s="10" t="s">
        <v>718</v>
      </c>
      <c r="M43" s="10">
        <f>IF(H43="FAIL",0,1)</f>
        <v>1</v>
      </c>
      <c r="Q43" s="11">
        <v>12</v>
      </c>
      <c r="R43" s="11" t="s">
        <v>485</v>
      </c>
      <c r="Z43" t="str">
        <f t="shared" si="6"/>
        <v>0</v>
      </c>
    </row>
    <row r="44" spans="1:26" ht="12.75">
      <c r="A44" s="9" t="s">
        <v>130</v>
      </c>
      <c r="B44" s="9" t="s">
        <v>669</v>
      </c>
      <c r="C44" s="9" t="s">
        <v>670</v>
      </c>
      <c r="D44" s="9" t="s">
        <v>760</v>
      </c>
      <c r="F44" s="10" t="s">
        <v>130</v>
      </c>
      <c r="G44" s="10" t="str">
        <f t="shared" si="4"/>
        <v> VALID MEASUREMENT</v>
      </c>
      <c r="H44" s="10" t="str">
        <f t="shared" si="7"/>
        <v>VALID MEASUREMENT</v>
      </c>
      <c r="I44" s="10" t="str">
        <f t="shared" si="11"/>
        <v> 0.490</v>
      </c>
      <c r="J44" s="10" t="str">
        <f t="shared" si="2"/>
        <v>0.490</v>
      </c>
      <c r="K44" s="10" t="s">
        <v>808</v>
      </c>
      <c r="N44" s="10">
        <f aca="true" t="shared" si="12" ref="N44:N49">VALUE(K44)</f>
        <v>0.49</v>
      </c>
      <c r="O44" s="18">
        <f>IF($H$43="NO REPLY","No reply",N44*1000)</f>
        <v>490</v>
      </c>
      <c r="Q44" s="11">
        <v>13</v>
      </c>
      <c r="R44" s="11" t="s">
        <v>485</v>
      </c>
      <c r="Z44" t="str">
        <f t="shared" si="6"/>
        <v>0,490</v>
      </c>
    </row>
    <row r="45" spans="1:26" ht="12.75">
      <c r="A45" s="9" t="s">
        <v>131</v>
      </c>
      <c r="B45" s="9" t="s">
        <v>669</v>
      </c>
      <c r="C45" s="9" t="s">
        <v>670</v>
      </c>
      <c r="D45" s="9" t="s">
        <v>761</v>
      </c>
      <c r="F45" s="10" t="s">
        <v>131</v>
      </c>
      <c r="G45" s="10" t="str">
        <f t="shared" si="4"/>
        <v> VALID MEASUREMENT</v>
      </c>
      <c r="H45" s="10" t="str">
        <f t="shared" si="7"/>
        <v>VALID MEASUREMENT</v>
      </c>
      <c r="I45" s="10" t="str">
        <f t="shared" si="11"/>
        <v> 0.484</v>
      </c>
      <c r="J45" s="10" t="str">
        <f t="shared" si="2"/>
        <v>0.484</v>
      </c>
      <c r="K45" s="10" t="s">
        <v>809</v>
      </c>
      <c r="N45" s="10">
        <f t="shared" si="12"/>
        <v>0.484</v>
      </c>
      <c r="O45" s="18">
        <f>IF($H$43="NO REPLY","No reply",N45*1000)</f>
        <v>484</v>
      </c>
      <c r="Q45" s="11">
        <v>14</v>
      </c>
      <c r="R45" s="11" t="s">
        <v>485</v>
      </c>
      <c r="Z45" t="str">
        <f t="shared" si="6"/>
        <v>0,484</v>
      </c>
    </row>
    <row r="46" spans="1:26" ht="12.75">
      <c r="A46" s="9" t="s">
        <v>132</v>
      </c>
      <c r="B46" s="9" t="s">
        <v>669</v>
      </c>
      <c r="C46" s="9" t="s">
        <v>670</v>
      </c>
      <c r="D46" s="9" t="s">
        <v>762</v>
      </c>
      <c r="F46" s="10" t="s">
        <v>132</v>
      </c>
      <c r="G46" s="10" t="str">
        <f t="shared" si="4"/>
        <v> VALID MEASUREMENT</v>
      </c>
      <c r="H46" s="10" t="str">
        <f t="shared" si="7"/>
        <v>VALID MEASUREMENT</v>
      </c>
      <c r="I46" s="10" t="str">
        <f t="shared" si="11"/>
        <v> 0.487</v>
      </c>
      <c r="J46" s="10" t="str">
        <f t="shared" si="2"/>
        <v>0.487</v>
      </c>
      <c r="K46" s="10" t="s">
        <v>810</v>
      </c>
      <c r="N46" s="10">
        <f t="shared" si="12"/>
        <v>0.487</v>
      </c>
      <c r="O46" s="18">
        <f>IF($H$43="NO REPLY","No reply",N46*1000)</f>
        <v>487</v>
      </c>
      <c r="Q46" s="11">
        <v>15</v>
      </c>
      <c r="R46" s="11" t="s">
        <v>485</v>
      </c>
      <c r="Z46" t="str">
        <f t="shared" si="6"/>
        <v>0,487</v>
      </c>
    </row>
    <row r="47" spans="1:26" ht="12.75">
      <c r="A47" s="9" t="s">
        <v>133</v>
      </c>
      <c r="B47" s="9" t="s">
        <v>669</v>
      </c>
      <c r="C47" s="9" t="s">
        <v>670</v>
      </c>
      <c r="D47" s="9" t="s">
        <v>763</v>
      </c>
      <c r="F47" s="10" t="s">
        <v>133</v>
      </c>
      <c r="G47" s="10" t="str">
        <f t="shared" si="4"/>
        <v> VALID MEASUREMENT</v>
      </c>
      <c r="H47" s="10" t="str">
        <f t="shared" si="7"/>
        <v>VALID MEASUREMENT</v>
      </c>
      <c r="I47" s="10" t="str">
        <f t="shared" si="11"/>
        <v> 0.480</v>
      </c>
      <c r="J47" s="10" t="str">
        <f t="shared" si="2"/>
        <v>0.480</v>
      </c>
      <c r="K47" s="10" t="s">
        <v>811</v>
      </c>
      <c r="N47" s="10">
        <f t="shared" si="12"/>
        <v>0.48</v>
      </c>
      <c r="O47" s="18">
        <f>IF($H$43="NO REPLY","No reply",N47*1000)</f>
        <v>480</v>
      </c>
      <c r="Q47" s="11">
        <v>16</v>
      </c>
      <c r="R47" s="11" t="s">
        <v>486</v>
      </c>
      <c r="Z47" t="str">
        <f t="shared" si="6"/>
        <v>0,480</v>
      </c>
    </row>
    <row r="48" spans="1:26" ht="12.75">
      <c r="A48" s="9" t="s">
        <v>134</v>
      </c>
      <c r="B48" s="9" t="s">
        <v>669</v>
      </c>
      <c r="C48" s="9" t="s">
        <v>670</v>
      </c>
      <c r="D48" s="9" t="s">
        <v>764</v>
      </c>
      <c r="F48" s="10" t="s">
        <v>134</v>
      </c>
      <c r="G48" s="10" t="str">
        <f t="shared" si="4"/>
        <v> VALID MEASUREMENT</v>
      </c>
      <c r="H48" s="10" t="str">
        <f t="shared" si="7"/>
        <v>VALID MEASUREMENT</v>
      </c>
      <c r="I48" s="10" t="str">
        <f t="shared" si="11"/>
        <v> 20.297</v>
      </c>
      <c r="J48" s="10" t="str">
        <f t="shared" si="2"/>
        <v>20.297</v>
      </c>
      <c r="K48" s="10" t="s">
        <v>812</v>
      </c>
      <c r="N48" s="10">
        <f t="shared" si="12"/>
        <v>20.297</v>
      </c>
      <c r="O48" s="18">
        <f>IF($H$43="NO REPLY","No reply",N48)</f>
        <v>20.297</v>
      </c>
      <c r="Q48" s="11">
        <v>17</v>
      </c>
      <c r="R48" s="11" t="s">
        <v>487</v>
      </c>
      <c r="Z48" t="str">
        <f t="shared" si="6"/>
        <v>20,297</v>
      </c>
    </row>
    <row r="49" spans="1:26" ht="12.75">
      <c r="A49" s="9" t="s">
        <v>135</v>
      </c>
      <c r="B49" s="9" t="s">
        <v>669</v>
      </c>
      <c r="C49" s="9" t="s">
        <v>670</v>
      </c>
      <c r="D49" s="9" t="s">
        <v>678</v>
      </c>
      <c r="F49" s="10" t="s">
        <v>135</v>
      </c>
      <c r="G49" s="10" t="str">
        <f t="shared" si="4"/>
        <v> VALID MEASUREMENT</v>
      </c>
      <c r="H49" s="10" t="str">
        <f t="shared" si="7"/>
        <v>VALID MEASUREMENT</v>
      </c>
      <c r="I49" s="10" t="str">
        <f t="shared" si="11"/>
        <v> 20.299</v>
      </c>
      <c r="J49" s="10" t="str">
        <f t="shared" si="2"/>
        <v>20.299</v>
      </c>
      <c r="K49" s="10" t="s">
        <v>724</v>
      </c>
      <c r="N49" s="10">
        <f t="shared" si="12"/>
        <v>20.299</v>
      </c>
      <c r="O49" s="18">
        <f>IF($H$43="NO REPLY","No reply",N49)</f>
        <v>20.299</v>
      </c>
      <c r="Q49" s="11">
        <v>18</v>
      </c>
      <c r="R49" s="11" t="s">
        <v>488</v>
      </c>
      <c r="Z49" t="str">
        <f t="shared" si="6"/>
        <v>20,299</v>
      </c>
    </row>
    <row r="50" spans="8:26" ht="12.75">
      <c r="H50" s="10">
        <f t="shared" si="7"/>
      </c>
      <c r="J50" s="10">
        <f t="shared" si="2"/>
      </c>
      <c r="K50" s="10" t="s">
        <v>715</v>
      </c>
      <c r="Q50" s="11">
        <v>19</v>
      </c>
      <c r="R50" s="11" t="s">
        <v>489</v>
      </c>
      <c r="Z50">
        <f t="shared" si="6"/>
      </c>
    </row>
    <row r="51" spans="1:26" ht="12.75">
      <c r="A51" s="9" t="s">
        <v>136</v>
      </c>
      <c r="B51" s="9" t="s">
        <v>668</v>
      </c>
      <c r="F51" s="10" t="s">
        <v>136</v>
      </c>
      <c r="G51" s="10" t="str">
        <f t="shared" si="4"/>
        <v> PASS</v>
      </c>
      <c r="H51" s="10" t="str">
        <f t="shared" si="7"/>
        <v>PASS</v>
      </c>
      <c r="I51" s="10">
        <f t="shared" si="11"/>
        <v>0</v>
      </c>
      <c r="J51" s="10" t="str">
        <f t="shared" si="2"/>
        <v>0</v>
      </c>
      <c r="K51" s="10" t="s">
        <v>718</v>
      </c>
      <c r="M51" s="10">
        <f>IF(H51="FAIL",0,1)</f>
        <v>1</v>
      </c>
      <c r="Q51" s="11">
        <v>20</v>
      </c>
      <c r="R51" s="11" t="s">
        <v>490</v>
      </c>
      <c r="Z51" t="str">
        <f t="shared" si="6"/>
        <v>0</v>
      </c>
    </row>
    <row r="52" spans="1:26" ht="12.75">
      <c r="A52" s="9" t="s">
        <v>137</v>
      </c>
      <c r="B52" s="9" t="s">
        <v>669</v>
      </c>
      <c r="C52" s="9" t="s">
        <v>670</v>
      </c>
      <c r="D52" s="9" t="s">
        <v>765</v>
      </c>
      <c r="F52" s="10" t="s">
        <v>137</v>
      </c>
      <c r="G52" s="10" t="str">
        <f t="shared" si="4"/>
        <v> VALID MEASUREMENT</v>
      </c>
      <c r="H52" s="10" t="str">
        <f t="shared" si="7"/>
        <v>VALID MEASUREMENT</v>
      </c>
      <c r="I52" s="10" t="str">
        <f t="shared" si="11"/>
        <v> 3.18</v>
      </c>
      <c r="J52" s="10" t="str">
        <f t="shared" si="2"/>
        <v>3.18</v>
      </c>
      <c r="K52" s="10" t="s">
        <v>813</v>
      </c>
      <c r="N52" s="10">
        <f>VALUE(K52)</f>
        <v>3.18</v>
      </c>
      <c r="O52" s="18">
        <f>IF($H$51="NO REPLY","No Reply",N52)</f>
        <v>3.18</v>
      </c>
      <c r="Q52" s="11">
        <v>21</v>
      </c>
      <c r="R52" s="11" t="s">
        <v>491</v>
      </c>
      <c r="Z52" t="str">
        <f t="shared" si="6"/>
        <v>3,18</v>
      </c>
    </row>
    <row r="53" spans="1:26" ht="12.75">
      <c r="A53" s="9" t="s">
        <v>138</v>
      </c>
      <c r="B53" s="9" t="s">
        <v>669</v>
      </c>
      <c r="C53" s="9" t="s">
        <v>670</v>
      </c>
      <c r="D53" s="9" t="s">
        <v>765</v>
      </c>
      <c r="F53" s="10" t="s">
        <v>138</v>
      </c>
      <c r="G53" s="10" t="str">
        <f t="shared" si="4"/>
        <v> VALID MEASUREMENT</v>
      </c>
      <c r="H53" s="10" t="str">
        <f t="shared" si="7"/>
        <v>VALID MEASUREMENT</v>
      </c>
      <c r="I53" s="10" t="str">
        <f t="shared" si="11"/>
        <v> 3.18</v>
      </c>
      <c r="J53" s="10" t="str">
        <f t="shared" si="2"/>
        <v>3.18</v>
      </c>
      <c r="K53" s="10" t="s">
        <v>813</v>
      </c>
      <c r="N53" s="10">
        <f>VALUE(K53)</f>
        <v>3.18</v>
      </c>
      <c r="O53" s="18">
        <f>IF($H$51="NO REPLY","No Reply",N53)</f>
        <v>3.18</v>
      </c>
      <c r="Q53" s="11">
        <v>22</v>
      </c>
      <c r="R53" s="11" t="s">
        <v>492</v>
      </c>
      <c r="Z53" t="str">
        <f t="shared" si="6"/>
        <v>3,18</v>
      </c>
    </row>
    <row r="54" spans="8:26" ht="12.75">
      <c r="H54" s="10">
        <f t="shared" si="7"/>
      </c>
      <c r="J54" s="10">
        <f t="shared" si="2"/>
      </c>
      <c r="K54" s="10" t="s">
        <v>715</v>
      </c>
      <c r="Q54" s="11">
        <v>23</v>
      </c>
      <c r="R54" s="11" t="s">
        <v>493</v>
      </c>
      <c r="Z54">
        <f t="shared" si="6"/>
      </c>
    </row>
    <row r="55" spans="1:26" ht="12.75">
      <c r="A55" s="9" t="s">
        <v>139</v>
      </c>
      <c r="B55" s="9" t="s">
        <v>668</v>
      </c>
      <c r="F55" s="10" t="s">
        <v>139</v>
      </c>
      <c r="G55" s="10" t="str">
        <f t="shared" si="4"/>
        <v> PASS</v>
      </c>
      <c r="H55" s="10" t="str">
        <f t="shared" si="7"/>
        <v>PASS</v>
      </c>
      <c r="I55" s="10">
        <f t="shared" si="11"/>
        <v>0</v>
      </c>
      <c r="J55" s="10" t="str">
        <f t="shared" si="2"/>
        <v>0</v>
      </c>
      <c r="K55" s="10" t="s">
        <v>718</v>
      </c>
      <c r="M55" s="10">
        <f>IF(H55="FAIL",0,1)</f>
        <v>1</v>
      </c>
      <c r="Q55" s="11">
        <v>24</v>
      </c>
      <c r="R55" s="11" t="s">
        <v>494</v>
      </c>
      <c r="Z55" t="str">
        <f t="shared" si="6"/>
        <v>0</v>
      </c>
    </row>
    <row r="56" spans="1:26" ht="12.75">
      <c r="A56" s="9" t="s">
        <v>140</v>
      </c>
      <c r="B56" s="9" t="s">
        <v>669</v>
      </c>
      <c r="C56" s="9" t="s">
        <v>670</v>
      </c>
      <c r="D56" s="9" t="s">
        <v>766</v>
      </c>
      <c r="F56" s="10" t="s">
        <v>140</v>
      </c>
      <c r="G56" s="10" t="str">
        <f t="shared" si="4"/>
        <v> VALID MEASUREMENT</v>
      </c>
      <c r="H56" s="10" t="str">
        <f t="shared" si="7"/>
        <v>VALID MEASUREMENT</v>
      </c>
      <c r="I56" s="10" t="str">
        <f t="shared" si="11"/>
        <v> 0.040</v>
      </c>
      <c r="J56" s="10" t="str">
        <f t="shared" si="2"/>
        <v>0.040</v>
      </c>
      <c r="K56" s="10" t="s">
        <v>814</v>
      </c>
      <c r="N56" s="10">
        <f>VALUE(K56)</f>
        <v>0.04</v>
      </c>
      <c r="O56" s="18">
        <f>IF($H$55="NO REPLY","No reply",N56*1000)</f>
        <v>40</v>
      </c>
      <c r="Q56" s="11">
        <v>25</v>
      </c>
      <c r="R56" s="11" t="s">
        <v>495</v>
      </c>
      <c r="Z56" t="str">
        <f t="shared" si="6"/>
        <v>0,040</v>
      </c>
    </row>
    <row r="57" spans="1:26" ht="12.75">
      <c r="A57" s="9" t="s">
        <v>141</v>
      </c>
      <c r="B57" s="9" t="s">
        <v>669</v>
      </c>
      <c r="C57" s="9" t="s">
        <v>670</v>
      </c>
      <c r="D57" s="9" t="s">
        <v>767</v>
      </c>
      <c r="F57" s="10" t="s">
        <v>141</v>
      </c>
      <c r="G57" s="10" t="str">
        <f t="shared" si="4"/>
        <v> VALID MEASUREMENT</v>
      </c>
      <c r="H57" s="10" t="str">
        <f t="shared" si="7"/>
        <v>VALID MEASUREMENT</v>
      </c>
      <c r="I57" s="10" t="str">
        <f t="shared" si="11"/>
        <v> 0.039</v>
      </c>
      <c r="J57" s="10" t="str">
        <f t="shared" si="2"/>
        <v>0.039</v>
      </c>
      <c r="K57" s="10" t="s">
        <v>815</v>
      </c>
      <c r="N57" s="10">
        <f>VALUE(K57)</f>
        <v>0.039</v>
      </c>
      <c r="O57" s="18">
        <f>IF($H$55="NO REPLY","No reply",N57*1000)</f>
        <v>39</v>
      </c>
      <c r="Q57" s="11">
        <v>26</v>
      </c>
      <c r="R57" s="11" t="s">
        <v>496</v>
      </c>
      <c r="Z57" t="str">
        <f t="shared" si="6"/>
        <v>0,039</v>
      </c>
    </row>
    <row r="58" spans="8:26" ht="12.75">
      <c r="H58" s="10">
        <f t="shared" si="7"/>
      </c>
      <c r="J58" s="10">
        <f t="shared" si="2"/>
      </c>
      <c r="K58" s="10" t="s">
        <v>715</v>
      </c>
      <c r="Q58" s="11">
        <v>27</v>
      </c>
      <c r="R58" s="11" t="s">
        <v>497</v>
      </c>
      <c r="Z58">
        <f t="shared" si="6"/>
      </c>
    </row>
    <row r="59" spans="1:26" ht="12.75">
      <c r="A59" s="9" t="s">
        <v>142</v>
      </c>
      <c r="B59" s="9" t="s">
        <v>668</v>
      </c>
      <c r="F59" s="10" t="s">
        <v>142</v>
      </c>
      <c r="G59" s="10" t="str">
        <f t="shared" si="4"/>
        <v> PASS</v>
      </c>
      <c r="H59" s="10" t="str">
        <f t="shared" si="7"/>
        <v>PASS</v>
      </c>
      <c r="I59" s="10">
        <f t="shared" si="11"/>
        <v>0</v>
      </c>
      <c r="J59" s="10" t="str">
        <f t="shared" si="2"/>
        <v>0</v>
      </c>
      <c r="K59" s="10" t="s">
        <v>718</v>
      </c>
      <c r="M59" s="10">
        <f>IF(H59="FAIL",0,1)</f>
        <v>1</v>
      </c>
      <c r="Q59" s="11">
        <v>28</v>
      </c>
      <c r="R59" s="11" t="s">
        <v>498</v>
      </c>
      <c r="Z59" t="str">
        <f t="shared" si="6"/>
        <v>0</v>
      </c>
    </row>
    <row r="60" spans="1:26" ht="12.75">
      <c r="A60" s="9" t="s">
        <v>143</v>
      </c>
      <c r="B60" s="9" t="s">
        <v>669</v>
      </c>
      <c r="C60" s="9" t="s">
        <v>670</v>
      </c>
      <c r="D60" s="9" t="s">
        <v>680</v>
      </c>
      <c r="F60" s="10" t="s">
        <v>143</v>
      </c>
      <c r="G60" s="10" t="str">
        <f t="shared" si="4"/>
        <v> VALID MEASUREMENT</v>
      </c>
      <c r="H60" s="10" t="str">
        <f t="shared" si="7"/>
        <v>VALID MEASUREMENT</v>
      </c>
      <c r="I60" s="10" t="str">
        <f t="shared" si="11"/>
        <v> 99</v>
      </c>
      <c r="J60" s="10" t="str">
        <f t="shared" si="2"/>
        <v>99</v>
      </c>
      <c r="K60" s="10" t="s">
        <v>726</v>
      </c>
      <c r="N60" s="10">
        <f>VALUE(K60)/100</f>
        <v>0.99</v>
      </c>
      <c r="O60" s="18">
        <f>IF($H$59="NO REPLY","No reply",N60)</f>
        <v>0.99</v>
      </c>
      <c r="Q60" s="11">
        <v>29</v>
      </c>
      <c r="R60" s="11" t="s">
        <v>499</v>
      </c>
      <c r="Z60" t="str">
        <f t="shared" si="6"/>
        <v>99</v>
      </c>
    </row>
    <row r="61" spans="1:26" ht="12.75">
      <c r="A61" s="9" t="s">
        <v>144</v>
      </c>
      <c r="B61" s="9" t="s">
        <v>669</v>
      </c>
      <c r="C61" s="9" t="s">
        <v>670</v>
      </c>
      <c r="D61" s="9" t="s">
        <v>680</v>
      </c>
      <c r="F61" s="10" t="s">
        <v>144</v>
      </c>
      <c r="G61" s="10" t="str">
        <f t="shared" si="4"/>
        <v> VALID MEASUREMENT</v>
      </c>
      <c r="H61" s="10" t="str">
        <f t="shared" si="7"/>
        <v>VALID MEASUREMENT</v>
      </c>
      <c r="I61" s="10" t="str">
        <f t="shared" si="11"/>
        <v> 99</v>
      </c>
      <c r="J61" s="10" t="str">
        <f t="shared" si="2"/>
        <v>99</v>
      </c>
      <c r="K61" s="10" t="s">
        <v>726</v>
      </c>
      <c r="N61" s="10">
        <f>VALUE(K61)/100</f>
        <v>0.99</v>
      </c>
      <c r="O61" s="18">
        <f>IF($H$59="NO REPLY","No reply",N61)</f>
        <v>0.99</v>
      </c>
      <c r="Q61" s="11">
        <v>30</v>
      </c>
      <c r="R61" s="11" t="s">
        <v>500</v>
      </c>
      <c r="Z61" t="str">
        <f t="shared" si="6"/>
        <v>99</v>
      </c>
    </row>
    <row r="62" spans="1:26" ht="12.75">
      <c r="A62" s="9" t="s">
        <v>145</v>
      </c>
      <c r="B62" s="9" t="s">
        <v>669</v>
      </c>
      <c r="C62" s="9" t="s">
        <v>670</v>
      </c>
      <c r="D62" s="9" t="s">
        <v>681</v>
      </c>
      <c r="F62" s="10" t="s">
        <v>145</v>
      </c>
      <c r="G62" s="10" t="str">
        <f t="shared" si="4"/>
        <v> VALID MEASUREMENT</v>
      </c>
      <c r="H62" s="10" t="str">
        <f t="shared" si="7"/>
        <v>VALID MEASUREMENT</v>
      </c>
      <c r="I62" s="10" t="str">
        <f t="shared" si="11"/>
        <v> 0</v>
      </c>
      <c r="J62" s="10" t="str">
        <f t="shared" si="2"/>
        <v>0</v>
      </c>
      <c r="K62" s="10" t="s">
        <v>718</v>
      </c>
      <c r="N62" s="10">
        <f>VALUE(K62)/100</f>
        <v>0</v>
      </c>
      <c r="O62" s="18">
        <f>IF($H$59="NO REPLY","No reply",N62)</f>
        <v>0</v>
      </c>
      <c r="Q62" s="11">
        <v>31</v>
      </c>
      <c r="R62" s="11" t="s">
        <v>501</v>
      </c>
      <c r="Z62" t="str">
        <f t="shared" si="6"/>
        <v>0</v>
      </c>
    </row>
    <row r="63" spans="1:26" ht="12.75">
      <c r="A63" s="9" t="s">
        <v>146</v>
      </c>
      <c r="B63" s="9" t="s">
        <v>669</v>
      </c>
      <c r="C63" s="9" t="s">
        <v>670</v>
      </c>
      <c r="D63" s="9" t="s">
        <v>681</v>
      </c>
      <c r="F63" s="10" t="s">
        <v>146</v>
      </c>
      <c r="G63" s="10" t="str">
        <f t="shared" si="4"/>
        <v> VALID MEASUREMENT</v>
      </c>
      <c r="H63" s="10" t="str">
        <f t="shared" si="7"/>
        <v>VALID MEASUREMENT</v>
      </c>
      <c r="I63" s="10" t="str">
        <f t="shared" si="11"/>
        <v> 0</v>
      </c>
      <c r="J63" s="10" t="str">
        <f t="shared" si="2"/>
        <v>0</v>
      </c>
      <c r="K63" s="10" t="s">
        <v>718</v>
      </c>
      <c r="N63" s="10">
        <f>VALUE(K63)/100</f>
        <v>0</v>
      </c>
      <c r="O63" s="18">
        <f>IF($H$59="NO REPLY","No reply",N63)</f>
        <v>0</v>
      </c>
      <c r="Q63" t="s">
        <v>512</v>
      </c>
      <c r="R63" s="46" t="s">
        <v>512</v>
      </c>
      <c r="Z63" t="str">
        <f t="shared" si="6"/>
        <v>0</v>
      </c>
    </row>
    <row r="64" spans="8:26" ht="12.75">
      <c r="H64" s="10">
        <f t="shared" si="7"/>
      </c>
      <c r="J64" s="10">
        <f t="shared" si="2"/>
      </c>
      <c r="K64" s="10" t="s">
        <v>715</v>
      </c>
      <c r="Z64">
        <f t="shared" si="6"/>
      </c>
    </row>
    <row r="65" spans="1:26" ht="12.75">
      <c r="A65" s="9" t="s">
        <v>147</v>
      </c>
      <c r="B65" s="9" t="s">
        <v>668</v>
      </c>
      <c r="F65" s="10" t="s">
        <v>147</v>
      </c>
      <c r="G65" s="10" t="str">
        <f t="shared" si="4"/>
        <v> PASS</v>
      </c>
      <c r="H65" s="10" t="str">
        <f t="shared" si="7"/>
        <v>PASS</v>
      </c>
      <c r="I65" s="10">
        <f t="shared" si="11"/>
        <v>0</v>
      </c>
      <c r="J65" s="10" t="str">
        <f t="shared" si="2"/>
        <v>0</v>
      </c>
      <c r="K65" s="10" t="s">
        <v>718</v>
      </c>
      <c r="M65" s="10">
        <f>IF(H65="FAIL",0,1)</f>
        <v>1</v>
      </c>
      <c r="Z65" t="str">
        <f t="shared" si="6"/>
        <v>0</v>
      </c>
    </row>
    <row r="66" spans="1:26" ht="12.75">
      <c r="A66" s="9" t="s">
        <v>148</v>
      </c>
      <c r="B66" s="9" t="s">
        <v>669</v>
      </c>
      <c r="C66" s="9" t="s">
        <v>670</v>
      </c>
      <c r="D66" s="9" t="s">
        <v>668</v>
      </c>
      <c r="F66" s="10" t="s">
        <v>148</v>
      </c>
      <c r="G66" s="10" t="str">
        <f t="shared" si="4"/>
        <v> VALID MEASUREMENT</v>
      </c>
      <c r="H66" s="10" t="str">
        <f t="shared" si="7"/>
        <v>VALID MEASUREMENT</v>
      </c>
      <c r="I66" s="10" t="str">
        <f t="shared" si="11"/>
        <v> PASS</v>
      </c>
      <c r="J66" s="10" t="str">
        <f t="shared" si="2"/>
        <v>PASS</v>
      </c>
      <c r="K66" s="10" t="s">
        <v>723</v>
      </c>
      <c r="N66" s="22" t="str">
        <f>IF(K66="PASS","No reply","Reply")</f>
        <v>No reply</v>
      </c>
      <c r="Z66" t="str">
        <f t="shared" si="6"/>
        <v>PASS</v>
      </c>
    </row>
    <row r="67" spans="1:26" ht="12.75">
      <c r="A67" s="9" t="s">
        <v>149</v>
      </c>
      <c r="B67" s="9" t="s">
        <v>669</v>
      </c>
      <c r="C67" s="9" t="s">
        <v>670</v>
      </c>
      <c r="D67" s="9" t="s">
        <v>668</v>
      </c>
      <c r="F67" s="10" t="s">
        <v>149</v>
      </c>
      <c r="G67" s="10" t="str">
        <f t="shared" si="4"/>
        <v> VALID MEASUREMENT</v>
      </c>
      <c r="H67" s="10" t="str">
        <f t="shared" si="7"/>
        <v>VALID MEASUREMENT</v>
      </c>
      <c r="I67" s="10" t="str">
        <f t="shared" si="11"/>
        <v> PASS</v>
      </c>
      <c r="J67" s="10" t="str">
        <f t="shared" si="2"/>
        <v>PASS</v>
      </c>
      <c r="K67" s="10" t="s">
        <v>723</v>
      </c>
      <c r="N67" s="22" t="str">
        <f>IF(K67="PASS","No reply","Reply")</f>
        <v>No reply</v>
      </c>
      <c r="Z67" t="str">
        <f t="shared" si="6"/>
        <v>PASS</v>
      </c>
    </row>
    <row r="68" spans="8:26" ht="12.75">
      <c r="H68" s="10">
        <f aca="true" t="shared" si="13" ref="H68:H131">TRIM($G68)</f>
      </c>
      <c r="J68" s="10">
        <f t="shared" si="2"/>
      </c>
      <c r="K68" s="10" t="s">
        <v>715</v>
      </c>
      <c r="Z68">
        <f t="shared" si="6"/>
      </c>
    </row>
    <row r="69" spans="1:26" ht="12.75">
      <c r="A69" s="9" t="s">
        <v>150</v>
      </c>
      <c r="B69" s="9" t="s">
        <v>668</v>
      </c>
      <c r="F69" s="10" t="s">
        <v>150</v>
      </c>
      <c r="G69" s="10" t="str">
        <f t="shared" si="4"/>
        <v> PASS</v>
      </c>
      <c r="H69" s="10" t="str">
        <f t="shared" si="13"/>
        <v>PASS</v>
      </c>
      <c r="I69" s="10">
        <f t="shared" si="11"/>
        <v>0</v>
      </c>
      <c r="J69" s="10" t="str">
        <f aca="true" t="shared" si="14" ref="J69:J132">TRIM($I69)</f>
        <v>0</v>
      </c>
      <c r="K69" s="10" t="s">
        <v>718</v>
      </c>
      <c r="M69" s="10">
        <f>IF(H69="FAIL",0,1)</f>
        <v>1</v>
      </c>
      <c r="Q69" s="73" t="s">
        <v>505</v>
      </c>
      <c r="R69" s="73"/>
      <c r="Z69" t="str">
        <f t="shared" si="6"/>
        <v>0</v>
      </c>
    </row>
    <row r="70" spans="1:26" ht="12.75">
      <c r="A70" s="9" t="s">
        <v>151</v>
      </c>
      <c r="B70" s="9" t="s">
        <v>669</v>
      </c>
      <c r="C70" s="9" t="s">
        <v>670</v>
      </c>
      <c r="D70" s="9" t="s">
        <v>682</v>
      </c>
      <c r="F70" s="10" t="s">
        <v>151</v>
      </c>
      <c r="G70" s="10" t="str">
        <f t="shared" si="4"/>
        <v> VALID MEASUREMENT</v>
      </c>
      <c r="H70" s="10" t="str">
        <f t="shared" si="13"/>
        <v>VALID MEASUREMENT</v>
      </c>
      <c r="I70" s="10" t="str">
        <f t="shared" si="11"/>
        <v> 0.1</v>
      </c>
      <c r="J70" s="10" t="str">
        <f t="shared" si="14"/>
        <v>0.1</v>
      </c>
      <c r="K70" s="10" t="s">
        <v>727</v>
      </c>
      <c r="N70" s="10">
        <f>VALUE(K70)</f>
        <v>0.1</v>
      </c>
      <c r="O70" s="18">
        <f>IF($H$69="NO REPLY","No reply",N70)</f>
        <v>0.1</v>
      </c>
      <c r="Q70" s="11">
        <v>0</v>
      </c>
      <c r="R70" s="11" t="s">
        <v>507</v>
      </c>
      <c r="Z70" t="str">
        <f t="shared" si="6"/>
        <v>0,1</v>
      </c>
    </row>
    <row r="71" spans="1:26" ht="12.75">
      <c r="A71" s="9" t="s">
        <v>152</v>
      </c>
      <c r="B71" s="9" t="s">
        <v>669</v>
      </c>
      <c r="C71" s="9" t="s">
        <v>670</v>
      </c>
      <c r="D71" s="9" t="s">
        <v>682</v>
      </c>
      <c r="F71" s="10" t="s">
        <v>152</v>
      </c>
      <c r="G71" s="10" t="str">
        <f t="shared" si="4"/>
        <v> VALID MEASUREMENT</v>
      </c>
      <c r="H71" s="10" t="str">
        <f t="shared" si="13"/>
        <v>VALID MEASUREMENT</v>
      </c>
      <c r="I71" s="10" t="str">
        <f t="shared" si="11"/>
        <v> 0.1</v>
      </c>
      <c r="J71" s="10" t="str">
        <f t="shared" si="14"/>
        <v>0.1</v>
      </c>
      <c r="K71" s="10" t="s">
        <v>727</v>
      </c>
      <c r="N71" s="10">
        <f>VALUE(K71)</f>
        <v>0.1</v>
      </c>
      <c r="O71" s="18">
        <f>IF($H$69="NO REPLY","No reply",N71)</f>
        <v>0.1</v>
      </c>
      <c r="Q71" s="11">
        <v>1</v>
      </c>
      <c r="R71" s="11" t="s">
        <v>506</v>
      </c>
      <c r="Z71" t="str">
        <f t="shared" si="6"/>
        <v>0,1</v>
      </c>
    </row>
    <row r="72" spans="8:26" ht="12.75">
      <c r="H72" s="10">
        <f t="shared" si="13"/>
      </c>
      <c r="J72" s="10">
        <f t="shared" si="14"/>
      </c>
      <c r="K72" s="10" t="s">
        <v>715</v>
      </c>
      <c r="Q72" s="11">
        <v>2</v>
      </c>
      <c r="R72" s="11" t="s">
        <v>506</v>
      </c>
      <c r="Z72">
        <f t="shared" si="6"/>
      </c>
    </row>
    <row r="73" spans="1:26" ht="12.75">
      <c r="A73" s="9" t="s">
        <v>153</v>
      </c>
      <c r="B73" s="9" t="s">
        <v>668</v>
      </c>
      <c r="F73" s="10" t="s">
        <v>153</v>
      </c>
      <c r="G73" s="10" t="str">
        <f t="shared" si="4"/>
        <v> PASS</v>
      </c>
      <c r="H73" s="10" t="str">
        <f t="shared" si="13"/>
        <v>PASS</v>
      </c>
      <c r="I73" s="10">
        <f t="shared" si="11"/>
        <v>0</v>
      </c>
      <c r="J73" s="10" t="str">
        <f t="shared" si="14"/>
        <v>0</v>
      </c>
      <c r="K73" s="10" t="s">
        <v>718</v>
      </c>
      <c r="L73" s="10" t="b">
        <f>ISNA(G73)</f>
        <v>0</v>
      </c>
      <c r="M73" s="10">
        <f>IF(H73="FAIL",0,1)</f>
        <v>1</v>
      </c>
      <c r="Q73" s="11">
        <v>3</v>
      </c>
      <c r="R73" s="11" t="s">
        <v>506</v>
      </c>
      <c r="Z73" t="str">
        <f t="shared" si="6"/>
        <v>0</v>
      </c>
    </row>
    <row r="74" spans="1:26" ht="12.75">
      <c r="A74" s="9" t="s">
        <v>154</v>
      </c>
      <c r="B74" s="9" t="s">
        <v>668</v>
      </c>
      <c r="F74" s="10" t="s">
        <v>154</v>
      </c>
      <c r="G74" s="10" t="str">
        <f aca="true" t="shared" si="15" ref="G74:G136">VLOOKUP($F74,$A$2:$B$450,2,FALSE)</f>
        <v> PASS</v>
      </c>
      <c r="H74" s="10" t="str">
        <f t="shared" si="13"/>
        <v>PASS</v>
      </c>
      <c r="I74" s="10">
        <f t="shared" si="11"/>
        <v>0</v>
      </c>
      <c r="J74" s="10" t="str">
        <f t="shared" si="14"/>
        <v>0</v>
      </c>
      <c r="K74" s="10" t="s">
        <v>718</v>
      </c>
      <c r="M74" s="10">
        <f>IF(H74="FAIL",0,1)</f>
        <v>1</v>
      </c>
      <c r="Q74" s="11">
        <v>4</v>
      </c>
      <c r="R74" s="11" t="s">
        <v>509</v>
      </c>
      <c r="Z74" t="str">
        <f aca="true" t="shared" si="16" ref="Z74:Z137">SUBSTITUTE(J74,".",",")</f>
        <v>0</v>
      </c>
    </row>
    <row r="75" spans="1:26" ht="12.75">
      <c r="A75" s="9" t="s">
        <v>155</v>
      </c>
      <c r="B75" s="9" t="s">
        <v>668</v>
      </c>
      <c r="F75" s="10" t="s">
        <v>155</v>
      </c>
      <c r="G75" s="10" t="str">
        <f t="shared" si="15"/>
        <v> PASS</v>
      </c>
      <c r="H75" s="10" t="str">
        <f t="shared" si="13"/>
        <v>PASS</v>
      </c>
      <c r="I75" s="10">
        <f t="shared" si="11"/>
        <v>0</v>
      </c>
      <c r="J75" s="10" t="str">
        <f t="shared" si="14"/>
        <v>0</v>
      </c>
      <c r="K75" s="10" t="s">
        <v>718</v>
      </c>
      <c r="M75" s="10">
        <f>IF(H75="FAIL",0,1)</f>
        <v>1</v>
      </c>
      <c r="Q75" s="11">
        <v>5</v>
      </c>
      <c r="R75" s="11" t="s">
        <v>510</v>
      </c>
      <c r="Z75" t="str">
        <f t="shared" si="16"/>
        <v>0</v>
      </c>
    </row>
    <row r="76" spans="1:26" ht="12.75">
      <c r="A76" s="9" t="s">
        <v>156</v>
      </c>
      <c r="B76" s="9" t="s">
        <v>668</v>
      </c>
      <c r="F76" s="10" t="s">
        <v>156</v>
      </c>
      <c r="G76" s="10" t="str">
        <f t="shared" si="15"/>
        <v> PASS</v>
      </c>
      <c r="H76" s="10" t="str">
        <f t="shared" si="13"/>
        <v>PASS</v>
      </c>
      <c r="I76" s="10">
        <f t="shared" si="11"/>
        <v>0</v>
      </c>
      <c r="J76" s="10" t="str">
        <f t="shared" si="14"/>
        <v>0</v>
      </c>
      <c r="K76" s="10" t="s">
        <v>718</v>
      </c>
      <c r="M76" s="10">
        <f>IF(H76="FAIL",0,1)</f>
        <v>1</v>
      </c>
      <c r="Q76" s="11">
        <v>6</v>
      </c>
      <c r="R76" s="11" t="s">
        <v>511</v>
      </c>
      <c r="Z76" t="str">
        <f t="shared" si="16"/>
        <v>0</v>
      </c>
    </row>
    <row r="77" spans="1:26" ht="12.75">
      <c r="A77" s="9" t="s">
        <v>157</v>
      </c>
      <c r="B77" s="9" t="s">
        <v>669</v>
      </c>
      <c r="C77" s="9" t="s">
        <v>670</v>
      </c>
      <c r="D77" s="9" t="s">
        <v>768</v>
      </c>
      <c r="F77" s="10" t="s">
        <v>157</v>
      </c>
      <c r="G77" s="10" t="str">
        <f t="shared" si="15"/>
        <v> VALID MEASUREMENT</v>
      </c>
      <c r="H77" s="10" t="str">
        <f t="shared" si="13"/>
        <v>VALID MEASUREMENT</v>
      </c>
      <c r="I77" s="10" t="str">
        <f t="shared" si="11"/>
        <v> 1089.88</v>
      </c>
      <c r="J77" s="10" t="str">
        <f t="shared" si="14"/>
        <v>1089.88</v>
      </c>
      <c r="K77" s="10" t="s">
        <v>816</v>
      </c>
      <c r="N77" s="10">
        <f>VALUE(K77)</f>
        <v>1089.88</v>
      </c>
      <c r="O77" s="18">
        <f>IF($H$73="NO REPLY","No reply",N77)</f>
        <v>1089.88</v>
      </c>
      <c r="Q77" s="11">
        <v>7</v>
      </c>
      <c r="R77" s="11" t="s">
        <v>508</v>
      </c>
      <c r="V77" t="str">
        <f>IF(S89=0,"Not tested",A77)</f>
        <v>Not tested</v>
      </c>
      <c r="Z77" t="str">
        <f t="shared" si="16"/>
        <v>1089,88</v>
      </c>
    </row>
    <row r="78" spans="1:26" ht="12.75">
      <c r="A78" s="9" t="s">
        <v>158</v>
      </c>
      <c r="B78" s="9" t="s">
        <v>669</v>
      </c>
      <c r="C78" s="9" t="s">
        <v>670</v>
      </c>
      <c r="D78" s="9" t="s">
        <v>769</v>
      </c>
      <c r="F78" s="10" t="s">
        <v>158</v>
      </c>
      <c r="G78" s="10" t="str">
        <f t="shared" si="15"/>
        <v> VALID MEASUREMENT</v>
      </c>
      <c r="H78" s="10" t="str">
        <f t="shared" si="13"/>
        <v>VALID MEASUREMENT</v>
      </c>
      <c r="I78" s="10" t="str">
        <f t="shared" si="11"/>
        <v> 1089.89</v>
      </c>
      <c r="J78" s="10" t="str">
        <f t="shared" si="14"/>
        <v>1089.89</v>
      </c>
      <c r="K78" s="10" t="s">
        <v>817</v>
      </c>
      <c r="N78" s="10">
        <f>VALUE(K78)</f>
        <v>1089.89</v>
      </c>
      <c r="O78" s="18">
        <f>IF($H$74="NO REPLY","No reply",N78)</f>
        <v>1089.89</v>
      </c>
      <c r="Q78" t="s">
        <v>512</v>
      </c>
      <c r="R78" s="46" t="s">
        <v>512</v>
      </c>
      <c r="V78" t="str">
        <f>IF(S90=0,"Not tested",A78)</f>
        <v>Not tested</v>
      </c>
      <c r="Z78" t="str">
        <f t="shared" si="16"/>
        <v>1089,89</v>
      </c>
    </row>
    <row r="79" spans="1:26" ht="12.75">
      <c r="A79" s="9" t="s">
        <v>159</v>
      </c>
      <c r="B79" s="9" t="s">
        <v>669</v>
      </c>
      <c r="C79" s="9" t="s">
        <v>670</v>
      </c>
      <c r="D79" s="9" t="s">
        <v>768</v>
      </c>
      <c r="F79" s="10" t="s">
        <v>159</v>
      </c>
      <c r="G79" s="10" t="str">
        <f t="shared" si="15"/>
        <v> VALID MEASUREMENT</v>
      </c>
      <c r="H79" s="10" t="str">
        <f t="shared" si="13"/>
        <v>VALID MEASUREMENT</v>
      </c>
      <c r="I79" s="10" t="str">
        <f t="shared" si="11"/>
        <v> 1089.88</v>
      </c>
      <c r="J79" s="10" t="str">
        <f t="shared" si="14"/>
        <v>1089.88</v>
      </c>
      <c r="K79" s="10" t="s">
        <v>816</v>
      </c>
      <c r="N79" s="10">
        <f>VALUE(K79)</f>
        <v>1089.88</v>
      </c>
      <c r="O79" s="18">
        <f>IF($H$75="NO REPLY","No reply",N79)</f>
        <v>1089.88</v>
      </c>
      <c r="V79" t="str">
        <f>IF(S91=0,"Not tested",A79)</f>
        <v>Not tested</v>
      </c>
      <c r="Z79" t="str">
        <f t="shared" si="16"/>
        <v>1089,88</v>
      </c>
    </row>
    <row r="80" spans="1:26" ht="12.75">
      <c r="A80" s="9" t="s">
        <v>160</v>
      </c>
      <c r="B80" s="9" t="s">
        <v>669</v>
      </c>
      <c r="C80" s="9" t="s">
        <v>670</v>
      </c>
      <c r="D80" s="9" t="s">
        <v>768</v>
      </c>
      <c r="F80" s="10" t="s">
        <v>160</v>
      </c>
      <c r="G80" s="10" t="str">
        <f t="shared" si="15"/>
        <v> VALID MEASUREMENT</v>
      </c>
      <c r="H80" s="10" t="str">
        <f t="shared" si="13"/>
        <v>VALID MEASUREMENT</v>
      </c>
      <c r="I80" s="10" t="str">
        <f t="shared" si="11"/>
        <v> 1089.88</v>
      </c>
      <c r="J80" s="10" t="str">
        <f t="shared" si="14"/>
        <v>1089.88</v>
      </c>
      <c r="K80" s="10" t="s">
        <v>816</v>
      </c>
      <c r="N80" s="10">
        <f>VALUE(K80)</f>
        <v>1089.88</v>
      </c>
      <c r="O80" s="18">
        <f>IF($H$76="NO REPLY","No reply",N80)</f>
        <v>1089.88</v>
      </c>
      <c r="V80" t="str">
        <f>IF(S89=0,"Not tested",A80)</f>
        <v>Not tested</v>
      </c>
      <c r="Z80" t="str">
        <f t="shared" si="16"/>
        <v>1089,88</v>
      </c>
    </row>
    <row r="81" spans="8:26" ht="12.75">
      <c r="H81" s="10">
        <f t="shared" si="13"/>
      </c>
      <c r="J81" s="10">
        <f t="shared" si="14"/>
      </c>
      <c r="K81" s="10" t="s">
        <v>715</v>
      </c>
      <c r="V81" t="str">
        <f>IF(S91=0,"Not tested",A81)</f>
        <v>Not tested</v>
      </c>
      <c r="Z81">
        <f t="shared" si="16"/>
      </c>
    </row>
    <row r="82" spans="1:26" ht="12.75">
      <c r="A82" s="9" t="s">
        <v>161</v>
      </c>
      <c r="B82" s="9" t="s">
        <v>668</v>
      </c>
      <c r="F82" s="10" t="s">
        <v>161</v>
      </c>
      <c r="G82" s="10" t="str">
        <f t="shared" si="15"/>
        <v> PASS</v>
      </c>
      <c r="H82" s="10" t="str">
        <f t="shared" si="13"/>
        <v>PASS</v>
      </c>
      <c r="I82" s="10">
        <f t="shared" si="11"/>
        <v>0</v>
      </c>
      <c r="J82" s="10" t="str">
        <f t="shared" si="14"/>
        <v>0</v>
      </c>
      <c r="K82" s="10" t="s">
        <v>718</v>
      </c>
      <c r="M82" s="10">
        <f>IF(H82="FAIL",0,1)</f>
        <v>1</v>
      </c>
      <c r="N82"/>
      <c r="O82"/>
      <c r="U82" s="14"/>
      <c r="Z82" t="str">
        <f t="shared" si="16"/>
        <v>0</v>
      </c>
    </row>
    <row r="83" spans="1:26" ht="12.75">
      <c r="A83" s="9" t="s">
        <v>169</v>
      </c>
      <c r="B83" s="9" t="s">
        <v>672</v>
      </c>
      <c r="C83" s="9" t="s">
        <v>670</v>
      </c>
      <c r="D83" s="9" t="s">
        <v>683</v>
      </c>
      <c r="F83" s="10" t="s">
        <v>162</v>
      </c>
      <c r="G83" s="10" t="str">
        <f t="shared" si="15"/>
        <v> PASS</v>
      </c>
      <c r="H83" s="10" t="str">
        <f t="shared" si="13"/>
        <v>PASS</v>
      </c>
      <c r="I83" s="10">
        <f t="shared" si="11"/>
        <v>0</v>
      </c>
      <c r="J83" s="10" t="str">
        <f t="shared" si="14"/>
        <v>0</v>
      </c>
      <c r="K83" s="9" t="s">
        <v>718</v>
      </c>
      <c r="L83" s="9"/>
      <c r="M83" s="10">
        <f>IF(H83="FAIL",0,1)</f>
        <v>1</v>
      </c>
      <c r="N83" s="67" t="s">
        <v>436</v>
      </c>
      <c r="O83" s="67" t="s">
        <v>42</v>
      </c>
      <c r="P83" s="67" t="s">
        <v>434</v>
      </c>
      <c r="Q83" s="67"/>
      <c r="R83" s="11" t="s">
        <v>440</v>
      </c>
      <c r="U83" s="13"/>
      <c r="V83" t="str">
        <f aca="true" t="shared" si="17" ref="V83:W85">IF(S89=0,"Not tested",S89)</f>
        <v>Not tested</v>
      </c>
      <c r="W83" t="str">
        <f t="shared" si="17"/>
        <v>Not tested</v>
      </c>
      <c r="Z83" t="str">
        <f t="shared" si="16"/>
        <v>0</v>
      </c>
    </row>
    <row r="84" spans="1:26" ht="12.75">
      <c r="A84" s="9" t="s">
        <v>170</v>
      </c>
      <c r="B84" s="9" t="s">
        <v>669</v>
      </c>
      <c r="C84" s="9" t="s">
        <v>670</v>
      </c>
      <c r="D84" s="9" t="s">
        <v>770</v>
      </c>
      <c r="F84" s="10" t="s">
        <v>163</v>
      </c>
      <c r="G84" s="10" t="str">
        <f t="shared" si="15"/>
        <v> NO DISPLAY</v>
      </c>
      <c r="H84" s="10" t="str">
        <f t="shared" si="13"/>
        <v>NO DISPLAY</v>
      </c>
      <c r="I84" s="10" t="str">
        <f t="shared" si="11"/>
        <v> -70.0</v>
      </c>
      <c r="J84" s="10" t="str">
        <f t="shared" si="14"/>
        <v>-70.0</v>
      </c>
      <c r="K84" s="9" t="s">
        <v>728</v>
      </c>
      <c r="L84" s="9"/>
      <c r="N84" s="67"/>
      <c r="O84" s="67"/>
      <c r="P84" s="5" t="s">
        <v>435</v>
      </c>
      <c r="Q84" s="5" t="s">
        <v>41</v>
      </c>
      <c r="R84" s="11" t="s">
        <v>441</v>
      </c>
      <c r="U84" s="13"/>
      <c r="V84" t="str">
        <f t="shared" si="17"/>
        <v>Not tested</v>
      </c>
      <c r="W84" t="str">
        <f t="shared" si="17"/>
        <v>Not tested</v>
      </c>
      <c r="Z84" t="str">
        <f aca="true" t="shared" si="18" ref="Z84:Z89">SUBSTITUTE(J84,".",",")</f>
        <v>-70,0</v>
      </c>
    </row>
    <row r="85" spans="1:26" ht="12.75">
      <c r="A85" s="9" t="s">
        <v>171</v>
      </c>
      <c r="B85" s="9" t="s">
        <v>669</v>
      </c>
      <c r="C85" s="9" t="s">
        <v>670</v>
      </c>
      <c r="D85" s="9" t="s">
        <v>770</v>
      </c>
      <c r="F85" s="10" t="s">
        <v>164</v>
      </c>
      <c r="G85" s="10" t="str">
        <f t="shared" si="15"/>
        <v> VALID MEASUREMENT</v>
      </c>
      <c r="H85" s="10" t="str">
        <f t="shared" si="13"/>
        <v>VALID MEASUREMENT</v>
      </c>
      <c r="I85" s="10" t="str">
        <f t="shared" si="11"/>
        <v> -75.7</v>
      </c>
      <c r="J85" s="10" t="str">
        <f t="shared" si="14"/>
        <v>-75.7</v>
      </c>
      <c r="K85" s="9" t="s">
        <v>818</v>
      </c>
      <c r="L85" s="9"/>
      <c r="N85" s="67" t="s">
        <v>432</v>
      </c>
      <c r="O85" s="34">
        <f>VALUE($K84)</f>
        <v>-70</v>
      </c>
      <c r="P85" s="12" t="str">
        <f>LEFT($K90,4)</f>
        <v>0,0 </v>
      </c>
      <c r="Q85" s="11" t="str">
        <f>LEFT(RIGHT($K90,5),3)</f>
        <v>w 0</v>
      </c>
      <c r="R85" s="34">
        <f>VALUE($K87)</f>
        <v>0</v>
      </c>
      <c r="U85" s="13"/>
      <c r="V85" t="str">
        <f t="shared" si="17"/>
        <v>Not tested</v>
      </c>
      <c r="W85" t="str">
        <f t="shared" si="17"/>
        <v>Not tested</v>
      </c>
      <c r="Z85" t="str">
        <f t="shared" si="18"/>
        <v>-75,7</v>
      </c>
    </row>
    <row r="86" spans="1:26" ht="12.75">
      <c r="A86" s="9" t="s">
        <v>162</v>
      </c>
      <c r="B86" s="9" t="s">
        <v>668</v>
      </c>
      <c r="F86" s="10" t="s">
        <v>165</v>
      </c>
      <c r="G86" s="10" t="str">
        <f t="shared" si="15"/>
        <v> VALID MEASUREMENT</v>
      </c>
      <c r="H86" s="10" t="str">
        <f t="shared" si="13"/>
        <v>VALID MEASUREMENT</v>
      </c>
      <c r="I86" s="10" t="str">
        <f t="shared" si="11"/>
        <v> -75.7</v>
      </c>
      <c r="J86" s="10" t="str">
        <f t="shared" si="14"/>
        <v>-75.7</v>
      </c>
      <c r="K86" s="10" t="s">
        <v>818</v>
      </c>
      <c r="N86" s="67"/>
      <c r="O86" s="37" t="str">
        <f>IF($H84="NO DISPLAY","Not tested",$O85)</f>
        <v>Not tested</v>
      </c>
      <c r="P86" s="37" t="str">
        <f>IF($H90="NO DISPLAY","Not tested",VALUE($P85))</f>
        <v>Not tested</v>
      </c>
      <c r="Q86" s="37" t="str">
        <f>IF($H90="NO DISPLAY","Not tested",VALUE($Q85))</f>
        <v>Not tested</v>
      </c>
      <c r="R86" s="37" t="str">
        <f>IF($H87="NO DISPLAY","Not tested",$R85)</f>
        <v>Not tested</v>
      </c>
      <c r="Z86" t="str">
        <f t="shared" si="18"/>
        <v>-75,7</v>
      </c>
    </row>
    <row r="87" spans="1:26" ht="12.75">
      <c r="A87" s="9" t="s">
        <v>163</v>
      </c>
      <c r="B87" s="9" t="s">
        <v>672</v>
      </c>
      <c r="C87" s="9" t="s">
        <v>670</v>
      </c>
      <c r="D87" s="9" t="s">
        <v>684</v>
      </c>
      <c r="F87" s="10" t="s">
        <v>166</v>
      </c>
      <c r="G87" s="10" t="str">
        <f t="shared" si="15"/>
        <v> NO DISPLAY</v>
      </c>
      <c r="H87" s="10" t="str">
        <f t="shared" si="13"/>
        <v>NO DISPLAY</v>
      </c>
      <c r="I87" s="10" t="str">
        <f t="shared" si="11"/>
        <v>  0.0</v>
      </c>
      <c r="J87" s="10" t="str">
        <f t="shared" si="14"/>
        <v>0.0</v>
      </c>
      <c r="K87" s="10" t="s">
        <v>717</v>
      </c>
      <c r="N87" s="67"/>
      <c r="O87" s="38" t="str">
        <f>IF($H$82="NO REPLY","No reply",O86)</f>
        <v>Not tested</v>
      </c>
      <c r="P87" s="38" t="str">
        <f>IF($H$82="NO REPLY","No reply",P86)</f>
        <v>Not tested</v>
      </c>
      <c r="Q87" s="38" t="str">
        <f>IF($H$82="NO REPLY","No reply",Q86)</f>
        <v>Not tested</v>
      </c>
      <c r="R87" s="38" t="str">
        <f>IF($H$82="NO REPLY","No reply",R86)</f>
        <v>Not tested</v>
      </c>
      <c r="Z87" t="str">
        <f t="shared" si="18"/>
        <v>0,0</v>
      </c>
    </row>
    <row r="88" spans="1:26" ht="12.75">
      <c r="A88" s="9" t="s">
        <v>164</v>
      </c>
      <c r="B88" s="9" t="s">
        <v>669</v>
      </c>
      <c r="C88" s="9" t="s">
        <v>670</v>
      </c>
      <c r="D88" s="9" t="s">
        <v>771</v>
      </c>
      <c r="F88" s="10" t="s">
        <v>167</v>
      </c>
      <c r="G88" s="10" t="str">
        <f t="shared" si="15"/>
        <v> VALID MEASUREMENT</v>
      </c>
      <c r="H88" s="10" t="str">
        <f t="shared" si="13"/>
        <v>VALID MEASUREMENT</v>
      </c>
      <c r="I88" s="10" t="str">
        <f t="shared" si="11"/>
        <v> -0.5</v>
      </c>
      <c r="J88" s="10" t="str">
        <f t="shared" si="14"/>
        <v>-0.5</v>
      </c>
      <c r="K88" s="10" t="s">
        <v>819</v>
      </c>
      <c r="N88" s="67"/>
      <c r="O88" s="12">
        <f>IF($H84="FAIL",0,1)</f>
        <v>1</v>
      </c>
      <c r="P88" s="12">
        <f>IF($H90="FAIL",0,1)</f>
        <v>1</v>
      </c>
      <c r="Q88" s="12">
        <f>IF($H90="FAIL",0,1)</f>
        <v>1</v>
      </c>
      <c r="R88" s="38"/>
      <c r="V88" t="str">
        <f>IF(S100=0,"Not tested",A88)</f>
        <v>Not tested</v>
      </c>
      <c r="Z88" t="str">
        <f t="shared" si="18"/>
        <v>-0,5</v>
      </c>
    </row>
    <row r="89" spans="1:26" ht="12.75">
      <c r="A89" s="9" t="s">
        <v>165</v>
      </c>
      <c r="B89" s="9" t="s">
        <v>669</v>
      </c>
      <c r="C89" s="9" t="s">
        <v>670</v>
      </c>
      <c r="D89" s="9" t="s">
        <v>771</v>
      </c>
      <c r="F89" s="10" t="s">
        <v>168</v>
      </c>
      <c r="G89" s="10" t="str">
        <f t="shared" si="15"/>
        <v> VALID MEASUREMENT</v>
      </c>
      <c r="H89" s="10" t="str">
        <f t="shared" si="13"/>
        <v>VALID MEASUREMENT</v>
      </c>
      <c r="I89" s="10" t="str">
        <f t="shared" si="11"/>
        <v> -0.5</v>
      </c>
      <c r="J89" s="10" t="str">
        <f t="shared" si="14"/>
        <v>-0.5</v>
      </c>
      <c r="K89" s="10" t="s">
        <v>819</v>
      </c>
      <c r="N89" s="67" t="s">
        <v>433</v>
      </c>
      <c r="O89" s="34">
        <f>VALUE($K85)</f>
        <v>-75.7</v>
      </c>
      <c r="P89" s="12" t="str">
        <f>LEFT($K91,4)</f>
        <v>49,1</v>
      </c>
      <c r="Q89" s="11" t="str">
        <f>LEFT(RIGHT($K91,5),3)</f>
        <v> 81</v>
      </c>
      <c r="R89" s="34">
        <f>VALUE($K88)</f>
        <v>-0.5</v>
      </c>
      <c r="V89" t="str">
        <f>IF(S101=0,"Not tested",A89)</f>
        <v>Not tested</v>
      </c>
      <c r="Z89" t="str">
        <f t="shared" si="18"/>
        <v>-0,5</v>
      </c>
    </row>
    <row r="90" spans="1:26" ht="12.75">
      <c r="A90" s="9" t="s">
        <v>166</v>
      </c>
      <c r="B90" s="9" t="s">
        <v>672</v>
      </c>
      <c r="C90" s="9" t="s">
        <v>670</v>
      </c>
      <c r="D90" s="9" t="s">
        <v>686</v>
      </c>
      <c r="F90" s="10" t="s">
        <v>169</v>
      </c>
      <c r="G90" s="10" t="str">
        <f t="shared" si="15"/>
        <v> NO DISPLAY</v>
      </c>
      <c r="H90" s="10" t="str">
        <f t="shared" si="13"/>
        <v>NO DISPLAY</v>
      </c>
      <c r="I90" s="10" t="str">
        <f t="shared" si="11"/>
        <v>  0.0 dBm   0.0 dBw  0 W</v>
      </c>
      <c r="J90" s="10" t="str">
        <f t="shared" si="14"/>
        <v>0.0 dBm 0.0 dBw 0 W</v>
      </c>
      <c r="K90" s="10" t="s">
        <v>731</v>
      </c>
      <c r="N90" s="68"/>
      <c r="O90" s="37">
        <f>IF($H85="NO DISPLAY","Not tested",$O89)</f>
        <v>-75.7</v>
      </c>
      <c r="P90" s="37">
        <f>IF($H91="NO DISPLAY","Not tested",VALUE($P89))</f>
        <v>49.1</v>
      </c>
      <c r="Q90" s="37">
        <f>IF($H91="NO DISPLAY","Not tested",VALUE($Q89))</f>
        <v>81</v>
      </c>
      <c r="R90" s="37">
        <f>IF($H88="NO DISPLAY","Not tested",$R89)</f>
        <v>-0.5</v>
      </c>
      <c r="V90" t="str">
        <f>IF(S102=0,"Not tested",A90)</f>
        <v>Not tested</v>
      </c>
      <c r="Z90" t="str">
        <f t="shared" si="16"/>
        <v>0,0 dBm 0,0 dBw 0 W</v>
      </c>
    </row>
    <row r="91" spans="1:26" ht="12.75">
      <c r="A91" s="9" t="s">
        <v>167</v>
      </c>
      <c r="B91" s="9" t="s">
        <v>669</v>
      </c>
      <c r="C91" s="9" t="s">
        <v>670</v>
      </c>
      <c r="D91" s="9" t="s">
        <v>772</v>
      </c>
      <c r="F91" s="10" t="s">
        <v>170</v>
      </c>
      <c r="G91" s="10" t="str">
        <f t="shared" si="15"/>
        <v> VALID MEASUREMENT</v>
      </c>
      <c r="H91" s="10" t="str">
        <f t="shared" si="13"/>
        <v>VALID MEASUREMENT</v>
      </c>
      <c r="I91" s="10" t="str">
        <f t="shared" si="11"/>
        <v> 49.1 dBm  19.1 dBw  81 W</v>
      </c>
      <c r="J91" s="10" t="str">
        <f t="shared" si="14"/>
        <v>49.1 dBm 19.1 dBw 81 W</v>
      </c>
      <c r="K91" s="10" t="s">
        <v>820</v>
      </c>
      <c r="N91" s="68"/>
      <c r="O91" s="38">
        <f>IF($H$82="NO REPLY","No reply",O90)</f>
        <v>-75.7</v>
      </c>
      <c r="P91" s="38">
        <f>IF($H$82="NO REPLY","No reply",P90)</f>
        <v>49.1</v>
      </c>
      <c r="Q91" s="38">
        <f>IF($H$82="NO REPLY","No reply",Q90)</f>
        <v>81</v>
      </c>
      <c r="R91" s="38">
        <f>IF($H$82="NO REPLY","No reply",R90)</f>
        <v>-0.5</v>
      </c>
      <c r="V91" t="str">
        <f>IF(S100=0,"Not tested",A91)</f>
        <v>Not tested</v>
      </c>
      <c r="Z91" t="str">
        <f t="shared" si="16"/>
        <v>49,1 dBm 19,1 dBw 81 W</v>
      </c>
    </row>
    <row r="92" spans="1:26" ht="12.75">
      <c r="A92" s="9" t="s">
        <v>168</v>
      </c>
      <c r="B92" s="9" t="s">
        <v>669</v>
      </c>
      <c r="C92" s="9" t="s">
        <v>670</v>
      </c>
      <c r="D92" s="9" t="s">
        <v>772</v>
      </c>
      <c r="F92" s="10" t="s">
        <v>171</v>
      </c>
      <c r="G92" s="10" t="str">
        <f t="shared" si="15"/>
        <v> VALID MEASUREMENT</v>
      </c>
      <c r="H92" s="10" t="str">
        <f t="shared" si="13"/>
        <v>VALID MEASUREMENT</v>
      </c>
      <c r="I92" s="10" t="str">
        <f t="shared" si="11"/>
        <v> 49.1 dBm  19.1 dBw  81 W</v>
      </c>
      <c r="J92" s="10" t="str">
        <f t="shared" si="14"/>
        <v>49.1 dBm 19.1 dBw 81 W</v>
      </c>
      <c r="K92" s="10" t="s">
        <v>820</v>
      </c>
      <c r="N92" s="68"/>
      <c r="O92" s="12">
        <f>IF($H85="FAIL",0,1)</f>
        <v>1</v>
      </c>
      <c r="P92" s="12">
        <f>IF($H91="FAIL",0,1)</f>
        <v>1</v>
      </c>
      <c r="Q92" s="12">
        <f>IF($H91="FAIL",0,1)</f>
        <v>1</v>
      </c>
      <c r="R92" s="38"/>
      <c r="V92" t="str">
        <f>IF(S102=0,"Not tested",A92)</f>
        <v>Not tested</v>
      </c>
      <c r="Z92" t="str">
        <f t="shared" si="16"/>
        <v>49,1 dBm 19,1 dBw 81 W</v>
      </c>
    </row>
    <row r="93" spans="8:26" ht="12.75">
      <c r="H93" s="10">
        <f t="shared" si="13"/>
      </c>
      <c r="J93" s="10">
        <f t="shared" si="14"/>
      </c>
      <c r="K93" s="10" t="s">
        <v>715</v>
      </c>
      <c r="O93"/>
      <c r="R93" s="13"/>
      <c r="Z93">
        <f t="shared" si="16"/>
      </c>
    </row>
    <row r="94" spans="1:26" ht="12.75">
      <c r="A94" s="9" t="s">
        <v>172</v>
      </c>
      <c r="B94" s="9" t="s">
        <v>668</v>
      </c>
      <c r="F94" s="10" t="s">
        <v>172</v>
      </c>
      <c r="G94" s="10" t="str">
        <f t="shared" si="15"/>
        <v> PASS</v>
      </c>
      <c r="H94" s="10" t="str">
        <f t="shared" si="13"/>
        <v>PASS</v>
      </c>
      <c r="I94" s="10">
        <f t="shared" si="11"/>
        <v>0</v>
      </c>
      <c r="J94" s="10" t="str">
        <f t="shared" si="14"/>
        <v>0</v>
      </c>
      <c r="K94" s="9" t="s">
        <v>718</v>
      </c>
      <c r="L94" s="9"/>
      <c r="M94" s="10">
        <f>IF(H94="FAIL",0,1)</f>
        <v>1</v>
      </c>
      <c r="N94"/>
      <c r="O94"/>
      <c r="V94" t="str">
        <f aca="true" t="shared" si="19" ref="V94:W96">IF(S100=0,"Not tested",S100)</f>
        <v>Not tested</v>
      </c>
      <c r="W94" t="str">
        <f t="shared" si="19"/>
        <v>Not tested</v>
      </c>
      <c r="Z94" t="str">
        <f t="shared" si="16"/>
        <v>0</v>
      </c>
    </row>
    <row r="95" spans="1:26" ht="12.75">
      <c r="A95" s="9" t="s">
        <v>180</v>
      </c>
      <c r="B95" s="9" t="s">
        <v>672</v>
      </c>
      <c r="C95" s="9" t="s">
        <v>670</v>
      </c>
      <c r="D95" s="9" t="s">
        <v>683</v>
      </c>
      <c r="F95" s="10" t="s">
        <v>173</v>
      </c>
      <c r="G95" s="10" t="str">
        <f t="shared" si="15"/>
        <v> PASS</v>
      </c>
      <c r="H95" s="10" t="str">
        <f t="shared" si="13"/>
        <v>PASS</v>
      </c>
      <c r="I95" s="10">
        <f t="shared" si="11"/>
        <v>0</v>
      </c>
      <c r="J95" s="10" t="str">
        <f t="shared" si="14"/>
        <v>0</v>
      </c>
      <c r="K95" s="9" t="s">
        <v>718</v>
      </c>
      <c r="L95" s="9"/>
      <c r="M95" s="10">
        <f>IF(H95="FAIL",0,1)</f>
        <v>1</v>
      </c>
      <c r="N95" s="67" t="s">
        <v>437</v>
      </c>
      <c r="O95" s="67" t="s">
        <v>42</v>
      </c>
      <c r="P95" s="67" t="s">
        <v>434</v>
      </c>
      <c r="Q95" s="67"/>
      <c r="V95" t="str">
        <f t="shared" si="19"/>
        <v>Not tested</v>
      </c>
      <c r="W95" t="str">
        <f t="shared" si="19"/>
        <v>Not tested</v>
      </c>
      <c r="Z95" t="str">
        <f t="shared" si="16"/>
        <v>0</v>
      </c>
    </row>
    <row r="96" spans="1:26" ht="12.75">
      <c r="A96" s="9" t="s">
        <v>181</v>
      </c>
      <c r="B96" s="9" t="s">
        <v>669</v>
      </c>
      <c r="C96" s="9" t="s">
        <v>670</v>
      </c>
      <c r="D96" s="9" t="s">
        <v>773</v>
      </c>
      <c r="F96" s="10" t="s">
        <v>174</v>
      </c>
      <c r="G96" s="10" t="str">
        <f t="shared" si="15"/>
        <v> NO DISPLAY</v>
      </c>
      <c r="H96" s="10" t="str">
        <f t="shared" si="13"/>
        <v>NO DISPLAY</v>
      </c>
      <c r="I96" s="10" t="str">
        <f t="shared" si="11"/>
        <v> -70.0</v>
      </c>
      <c r="J96" s="10" t="str">
        <f t="shared" si="14"/>
        <v>-70.0</v>
      </c>
      <c r="K96" s="9" t="s">
        <v>728</v>
      </c>
      <c r="L96" s="9"/>
      <c r="N96" s="67"/>
      <c r="O96" s="67"/>
      <c r="P96" s="5" t="s">
        <v>435</v>
      </c>
      <c r="Q96" s="5" t="s">
        <v>41</v>
      </c>
      <c r="V96" t="str">
        <f t="shared" si="19"/>
        <v>Not tested</v>
      </c>
      <c r="W96" t="str">
        <f t="shared" si="19"/>
        <v>Not tested</v>
      </c>
      <c r="Z96" t="str">
        <f t="shared" si="16"/>
        <v>-70,0</v>
      </c>
    </row>
    <row r="97" spans="1:26" ht="12.75">
      <c r="A97" s="9" t="s">
        <v>182</v>
      </c>
      <c r="B97" s="9" t="s">
        <v>669</v>
      </c>
      <c r="C97" s="9" t="s">
        <v>670</v>
      </c>
      <c r="D97" s="9" t="s">
        <v>773</v>
      </c>
      <c r="F97" s="10" t="s">
        <v>175</v>
      </c>
      <c r="G97" s="10" t="str">
        <f t="shared" si="15"/>
        <v> VALID MEASUREMENT</v>
      </c>
      <c r="H97" s="10" t="str">
        <f t="shared" si="13"/>
        <v>VALID MEASUREMENT</v>
      </c>
      <c r="I97" s="10" t="str">
        <f t="shared" si="11"/>
        <v> -75.2</v>
      </c>
      <c r="J97" s="10" t="str">
        <f t="shared" si="14"/>
        <v>-75.2</v>
      </c>
      <c r="K97" s="10" t="s">
        <v>729</v>
      </c>
      <c r="N97" s="67" t="s">
        <v>432</v>
      </c>
      <c r="O97" s="34">
        <f>VALUE($K96)</f>
        <v>-70</v>
      </c>
      <c r="P97" s="12" t="str">
        <f>LEFT($K102,4)</f>
        <v>0,0 </v>
      </c>
      <c r="Q97" s="11" t="str">
        <f>LEFT(RIGHT($K102,5),3)</f>
        <v>w 0</v>
      </c>
      <c r="Z97" t="str">
        <f t="shared" si="16"/>
        <v>-75,2</v>
      </c>
    </row>
    <row r="98" spans="1:26" ht="12.75">
      <c r="A98" s="9" t="s">
        <v>173</v>
      </c>
      <c r="B98" s="9" t="s">
        <v>668</v>
      </c>
      <c r="F98" s="10" t="s">
        <v>176</v>
      </c>
      <c r="G98" s="10" t="str">
        <f t="shared" si="15"/>
        <v> VALID MEASUREMENT</v>
      </c>
      <c r="H98" s="10" t="str">
        <f t="shared" si="13"/>
        <v>VALID MEASUREMENT</v>
      </c>
      <c r="I98" s="10" t="str">
        <f t="shared" si="11"/>
        <v> -75.2</v>
      </c>
      <c r="J98" s="10" t="str">
        <f t="shared" si="14"/>
        <v>-75.2</v>
      </c>
      <c r="K98" s="10" t="s">
        <v>729</v>
      </c>
      <c r="N98" s="67"/>
      <c r="O98" s="37" t="str">
        <f>IF($H96="NO DISPLAY","Not tested",$O97)</f>
        <v>Not tested</v>
      </c>
      <c r="P98" s="37" t="str">
        <f>IF($H102="NO DISPLAY","Not tested",VALUE($P97))</f>
        <v>Not tested</v>
      </c>
      <c r="Q98" s="37" t="str">
        <f>IF($H102="NO DISPLAY","Not tested",VALUE($Q97))</f>
        <v>Not tested</v>
      </c>
      <c r="Z98" t="str">
        <f t="shared" si="16"/>
        <v>-75,2</v>
      </c>
    </row>
    <row r="99" spans="1:26" ht="12.75">
      <c r="A99" s="9" t="s">
        <v>174</v>
      </c>
      <c r="B99" s="9" t="s">
        <v>672</v>
      </c>
      <c r="C99" s="9" t="s">
        <v>670</v>
      </c>
      <c r="D99" s="9" t="s">
        <v>684</v>
      </c>
      <c r="F99" s="10" t="s">
        <v>177</v>
      </c>
      <c r="G99" s="10" t="e">
        <f t="shared" si="15"/>
        <v>#N/A</v>
      </c>
      <c r="H99" s="10" t="e">
        <f t="shared" si="13"/>
        <v>#N/A</v>
      </c>
      <c r="I99" s="10" t="e">
        <f t="shared" si="11"/>
        <v>#N/A</v>
      </c>
      <c r="J99" s="10" t="e">
        <f t="shared" si="14"/>
        <v>#N/A</v>
      </c>
      <c r="K99" s="10" t="e">
        <v>#N/A</v>
      </c>
      <c r="N99" s="67"/>
      <c r="O99" s="38" t="str">
        <f>IF($H$94="NO REPLY","No reply",O98)</f>
        <v>Not tested</v>
      </c>
      <c r="P99" s="38" t="str">
        <f>IF($H$94="NO REPLY","No reply",P98)</f>
        <v>Not tested</v>
      </c>
      <c r="Q99" s="38" t="str">
        <f>IF($H$94="NO REPLY","No reply",Q98)</f>
        <v>Not tested</v>
      </c>
      <c r="V99" t="str">
        <f>IF(S108=0,"Not tested",A99)</f>
        <v>Not tested</v>
      </c>
      <c r="Z99" t="e">
        <f t="shared" si="16"/>
        <v>#N/A</v>
      </c>
    </row>
    <row r="100" spans="1:26" ht="12.75">
      <c r="A100" s="9" t="s">
        <v>175</v>
      </c>
      <c r="B100" s="9" t="s">
        <v>669</v>
      </c>
      <c r="C100" s="9" t="s">
        <v>670</v>
      </c>
      <c r="D100" s="9" t="s">
        <v>685</v>
      </c>
      <c r="F100" s="10" t="s">
        <v>178</v>
      </c>
      <c r="G100" s="10" t="e">
        <f t="shared" si="15"/>
        <v>#N/A</v>
      </c>
      <c r="H100" s="10" t="e">
        <f t="shared" si="13"/>
        <v>#N/A</v>
      </c>
      <c r="I100" s="10" t="e">
        <f aca="true" t="shared" si="20" ref="I100:I163">VLOOKUP($F100,$A$2:$D$450,4,FALSE)</f>
        <v>#N/A</v>
      </c>
      <c r="J100" s="10" t="e">
        <f t="shared" si="14"/>
        <v>#N/A</v>
      </c>
      <c r="K100" s="10" t="e">
        <v>#N/A</v>
      </c>
      <c r="N100" s="67"/>
      <c r="O100" s="12">
        <f>IF($H96="FAIL",0,1)</f>
        <v>1</v>
      </c>
      <c r="P100" s="12">
        <f>IF($H102="FAIL",0,1)</f>
        <v>1</v>
      </c>
      <c r="Q100" s="12">
        <f>IF($H102="FAIL",0,1)</f>
        <v>1</v>
      </c>
      <c r="V100" t="str">
        <f>IF(S109=0,"Not tested",A100)</f>
        <v>Not tested</v>
      </c>
      <c r="Z100" t="e">
        <f t="shared" si="16"/>
        <v>#N/A</v>
      </c>
    </row>
    <row r="101" spans="1:26" ht="12.75">
      <c r="A101" s="9" t="s">
        <v>176</v>
      </c>
      <c r="B101" s="9" t="s">
        <v>669</v>
      </c>
      <c r="C101" s="9" t="s">
        <v>670</v>
      </c>
      <c r="D101" s="9" t="s">
        <v>685</v>
      </c>
      <c r="F101" s="10" t="s">
        <v>179</v>
      </c>
      <c r="G101" s="10" t="e">
        <f t="shared" si="15"/>
        <v>#N/A</v>
      </c>
      <c r="H101" s="10" t="e">
        <f t="shared" si="13"/>
        <v>#N/A</v>
      </c>
      <c r="I101" s="10" t="e">
        <f t="shared" si="20"/>
        <v>#N/A</v>
      </c>
      <c r="J101" s="10" t="e">
        <f t="shared" si="14"/>
        <v>#N/A</v>
      </c>
      <c r="K101" s="10" t="e">
        <v>#N/A</v>
      </c>
      <c r="N101" s="67" t="s">
        <v>433</v>
      </c>
      <c r="O101" s="34">
        <f>VALUE($K97)</f>
        <v>-75.2</v>
      </c>
      <c r="P101" s="12" t="str">
        <f>LEFT($K103,4)</f>
        <v>49,0</v>
      </c>
      <c r="Q101" s="11" t="str">
        <f>LEFT(RIGHT($K103,5),3)</f>
        <v> 79</v>
      </c>
      <c r="V101" t="str">
        <f>IF(S110=0,"Not tested",A101)</f>
        <v>Not tested</v>
      </c>
      <c r="Z101" t="e">
        <f t="shared" si="16"/>
        <v>#N/A</v>
      </c>
    </row>
    <row r="102" spans="6:26" ht="12.75">
      <c r="F102" s="10" t="s">
        <v>180</v>
      </c>
      <c r="G102" s="10" t="str">
        <f t="shared" si="15"/>
        <v> NO DISPLAY</v>
      </c>
      <c r="H102" s="10" t="str">
        <f t="shared" si="13"/>
        <v>NO DISPLAY</v>
      </c>
      <c r="I102" s="10" t="str">
        <f t="shared" si="20"/>
        <v>  0.0 dBm   0.0 dBw  0 W</v>
      </c>
      <c r="J102" s="10" t="str">
        <f t="shared" si="14"/>
        <v>0.0 dBm 0.0 dBw 0 W</v>
      </c>
      <c r="K102" s="9" t="s">
        <v>731</v>
      </c>
      <c r="L102" s="9"/>
      <c r="N102" s="67"/>
      <c r="O102" s="37">
        <f>IF($H97="NO DISPLAY","Not tested",$O101)</f>
        <v>-75.2</v>
      </c>
      <c r="P102" s="37">
        <f>IF($H103="NO DISPLAY","Not tested",VALUE($P101))</f>
        <v>49</v>
      </c>
      <c r="Q102" s="37">
        <f>IF($H103="NO DISPLAY","Not tested",VALUE($Q101))</f>
        <v>79</v>
      </c>
      <c r="V102" t="str">
        <f>IF(S108=0,"Not tested",S108)</f>
        <v>Not tested</v>
      </c>
      <c r="W102" t="str">
        <f>IF(T108=0,"Not tested",T108)</f>
        <v>Not tested</v>
      </c>
      <c r="Z102" t="str">
        <f t="shared" si="16"/>
        <v>0,0 dBm 0,0 dBw 0 W</v>
      </c>
    </row>
    <row r="103" spans="1:26" ht="12.75">
      <c r="A103" s="9" t="s">
        <v>183</v>
      </c>
      <c r="B103" s="9" t="s">
        <v>668</v>
      </c>
      <c r="F103" s="10" t="s">
        <v>181</v>
      </c>
      <c r="G103" s="10" t="str">
        <f t="shared" si="15"/>
        <v> VALID MEASUREMENT</v>
      </c>
      <c r="H103" s="10" t="str">
        <f t="shared" si="13"/>
        <v>VALID MEASUREMENT</v>
      </c>
      <c r="I103" s="10" t="str">
        <f t="shared" si="20"/>
        <v> 49.0 dBm  19.0 dBw  79 W</v>
      </c>
      <c r="J103" s="10" t="str">
        <f t="shared" si="14"/>
        <v>49.0 dBm 19.0 dBw 79 W</v>
      </c>
      <c r="K103" s="9" t="s">
        <v>821</v>
      </c>
      <c r="L103" s="9"/>
      <c r="N103" s="67"/>
      <c r="O103" s="38">
        <f>IF($H$94="NO REPLY","No reply",O102)</f>
        <v>-75.2</v>
      </c>
      <c r="P103" s="38">
        <f>IF($H$94="NO REPLY","No reply",P102)</f>
        <v>49</v>
      </c>
      <c r="Q103" s="38">
        <f>IF($H$94="NO REPLY","No reply",Q102)</f>
        <v>79</v>
      </c>
      <c r="V103" t="str">
        <f>IF(S109=0,"NOT TESTED",S109)</f>
        <v>NOT TESTED</v>
      </c>
      <c r="W103" t="str">
        <f>IF(T109=0,"NOT TESTED",T109)</f>
        <v>NOT TESTED</v>
      </c>
      <c r="Z103" t="str">
        <f t="shared" si="16"/>
        <v>49,0 dBm 19,0 dBw 79 W</v>
      </c>
    </row>
    <row r="104" spans="1:26" ht="12.75">
      <c r="A104" s="9" t="s">
        <v>188</v>
      </c>
      <c r="B104" s="9" t="s">
        <v>672</v>
      </c>
      <c r="C104" s="9" t="s">
        <v>670</v>
      </c>
      <c r="D104" s="9" t="s">
        <v>683</v>
      </c>
      <c r="F104" s="10" t="s">
        <v>182</v>
      </c>
      <c r="G104" s="10" t="str">
        <f t="shared" si="15"/>
        <v> VALID MEASUREMENT</v>
      </c>
      <c r="H104" s="10" t="str">
        <f t="shared" si="13"/>
        <v>VALID MEASUREMENT</v>
      </c>
      <c r="I104" s="10" t="str">
        <f t="shared" si="20"/>
        <v> 49.0 dBm  19.0 dBw  79 W</v>
      </c>
      <c r="J104" s="10" t="str">
        <f t="shared" si="14"/>
        <v>49.0 dBm 19.0 dBw 79 W</v>
      </c>
      <c r="K104" s="9" t="s">
        <v>821</v>
      </c>
      <c r="L104" s="9"/>
      <c r="N104" s="67"/>
      <c r="O104" s="12">
        <f>IF($H97="FAIL",0,1)</f>
        <v>1</v>
      </c>
      <c r="P104" s="12">
        <f>IF($H103="FAIL",0,1)</f>
        <v>1</v>
      </c>
      <c r="Q104" s="12">
        <f>IF($H103="FAIL",0,1)</f>
        <v>1</v>
      </c>
      <c r="V104" t="str">
        <f>IF(S110=0,"NOT TESTED",S110)</f>
        <v>NOT TESTED</v>
      </c>
      <c r="W104" t="str">
        <f>IF(T110=0,"NOT TESTED",T110)</f>
        <v>NOT TESTED</v>
      </c>
      <c r="Z104" t="str">
        <f t="shared" si="16"/>
        <v>49,0 dBm 19,0 dBw 79 W</v>
      </c>
    </row>
    <row r="105" spans="1:26" ht="12.75">
      <c r="A105" s="9" t="s">
        <v>189</v>
      </c>
      <c r="B105" s="9" t="s">
        <v>669</v>
      </c>
      <c r="C105" s="9" t="s">
        <v>670</v>
      </c>
      <c r="D105" s="9" t="s">
        <v>774</v>
      </c>
      <c r="H105" s="10">
        <f t="shared" si="13"/>
      </c>
      <c r="J105" s="10">
        <f t="shared" si="14"/>
      </c>
      <c r="K105" s="10" t="s">
        <v>715</v>
      </c>
      <c r="N105"/>
      <c r="O105"/>
      <c r="Z105">
        <f t="shared" si="16"/>
      </c>
    </row>
    <row r="106" spans="1:26" ht="12.75">
      <c r="A106" s="9" t="s">
        <v>190</v>
      </c>
      <c r="B106" s="9" t="s">
        <v>669</v>
      </c>
      <c r="C106" s="9" t="s">
        <v>670</v>
      </c>
      <c r="D106" s="9" t="s">
        <v>774</v>
      </c>
      <c r="F106" s="10" t="s">
        <v>183</v>
      </c>
      <c r="G106" s="10" t="str">
        <f t="shared" si="15"/>
        <v> PASS</v>
      </c>
      <c r="H106" s="10" t="str">
        <f t="shared" si="13"/>
        <v>PASS</v>
      </c>
      <c r="I106" s="10">
        <f t="shared" si="20"/>
        <v>0</v>
      </c>
      <c r="J106" s="10" t="str">
        <f t="shared" si="14"/>
        <v>0</v>
      </c>
      <c r="K106" s="10" t="s">
        <v>718</v>
      </c>
      <c r="M106" s="10">
        <f>IF(H106="FAIL",0,1)</f>
        <v>1</v>
      </c>
      <c r="N106" s="69" t="s">
        <v>438</v>
      </c>
      <c r="O106" s="67" t="s">
        <v>42</v>
      </c>
      <c r="P106" s="67" t="s">
        <v>434</v>
      </c>
      <c r="Q106" s="67"/>
      <c r="Z106" t="str">
        <f t="shared" si="16"/>
        <v>0</v>
      </c>
    </row>
    <row r="107" spans="1:26" ht="12.75">
      <c r="A107" s="9" t="s">
        <v>184</v>
      </c>
      <c r="B107" s="9" t="s">
        <v>668</v>
      </c>
      <c r="F107" s="10" t="s">
        <v>184</v>
      </c>
      <c r="G107" s="10" t="str">
        <f t="shared" si="15"/>
        <v> PASS</v>
      </c>
      <c r="H107" s="10" t="str">
        <f t="shared" si="13"/>
        <v>PASS</v>
      </c>
      <c r="I107" s="10">
        <f t="shared" si="20"/>
        <v>0</v>
      </c>
      <c r="J107" s="10" t="str">
        <f t="shared" si="14"/>
        <v>0</v>
      </c>
      <c r="K107" s="10" t="s">
        <v>718</v>
      </c>
      <c r="M107" s="10">
        <f>IF(H107="FAIL",0,1)</f>
        <v>1</v>
      </c>
      <c r="N107" s="70"/>
      <c r="O107" s="67"/>
      <c r="P107" s="5" t="s">
        <v>435</v>
      </c>
      <c r="Q107" s="5" t="s">
        <v>41</v>
      </c>
      <c r="V107" t="str">
        <f>IF(S116=0,"Not tested",A107)</f>
        <v>Not tested</v>
      </c>
      <c r="Z107" t="str">
        <f t="shared" si="16"/>
        <v>0</v>
      </c>
    </row>
    <row r="108" spans="1:26" ht="12.75">
      <c r="A108" s="9" t="s">
        <v>185</v>
      </c>
      <c r="B108" s="9" t="s">
        <v>672</v>
      </c>
      <c r="C108" s="9" t="s">
        <v>670</v>
      </c>
      <c r="D108" s="9" t="s">
        <v>684</v>
      </c>
      <c r="F108" s="10" t="s">
        <v>185</v>
      </c>
      <c r="G108" s="10" t="str">
        <f t="shared" si="15"/>
        <v> NO DISPLAY</v>
      </c>
      <c r="H108" s="10" t="str">
        <f t="shared" si="13"/>
        <v>NO DISPLAY</v>
      </c>
      <c r="I108" s="10" t="str">
        <f t="shared" si="20"/>
        <v> -70.0</v>
      </c>
      <c r="J108" s="10" t="str">
        <f t="shared" si="14"/>
        <v>-70.0</v>
      </c>
      <c r="K108" s="10" t="s">
        <v>728</v>
      </c>
      <c r="N108" s="67" t="s">
        <v>432</v>
      </c>
      <c r="O108" s="34">
        <f>VALUE($K108)</f>
        <v>-70</v>
      </c>
      <c r="P108" s="12" t="str">
        <f>LEFT($K111,4)</f>
        <v>0,0 </v>
      </c>
      <c r="Q108" s="11" t="str">
        <f>LEFT(RIGHT($K111,5),3)</f>
        <v>w 0</v>
      </c>
      <c r="V108" t="str">
        <f>IF(S117=0,"Not tested",A108)</f>
        <v>Not tested</v>
      </c>
      <c r="Z108" t="str">
        <f t="shared" si="16"/>
        <v>-70,0</v>
      </c>
    </row>
    <row r="109" spans="1:26" ht="12.75">
      <c r="A109" s="9" t="s">
        <v>186</v>
      </c>
      <c r="B109" s="9" t="s">
        <v>669</v>
      </c>
      <c r="C109" s="9" t="s">
        <v>670</v>
      </c>
      <c r="D109" s="9" t="s">
        <v>775</v>
      </c>
      <c r="F109" s="10" t="s">
        <v>186</v>
      </c>
      <c r="G109" s="10" t="str">
        <f t="shared" si="15"/>
        <v> VALID MEASUREMENT</v>
      </c>
      <c r="H109" s="10" t="str">
        <f t="shared" si="13"/>
        <v>VALID MEASUREMENT</v>
      </c>
      <c r="I109" s="10" t="str">
        <f t="shared" si="20"/>
        <v> -75.8</v>
      </c>
      <c r="J109" s="10" t="str">
        <f t="shared" si="14"/>
        <v>-75.8</v>
      </c>
      <c r="K109" s="10" t="s">
        <v>822</v>
      </c>
      <c r="N109" s="67"/>
      <c r="O109" s="15" t="str">
        <f>IF($H108="NO DISPLAY","Not tested",$O108)</f>
        <v>Not tested</v>
      </c>
      <c r="P109" s="15" t="str">
        <f>IF($H111="NO DISPLAY","Not tested",VALUE($P108))</f>
        <v>Not tested</v>
      </c>
      <c r="Q109" s="15" t="str">
        <f>IF($H111="NO DISPLAY","Not tested",VALUE($Q108))</f>
        <v>Not tested</v>
      </c>
      <c r="V109" t="str">
        <f>IF(S118=0,"Not tested",A109)</f>
        <v>Not tested</v>
      </c>
      <c r="Z109" t="str">
        <f t="shared" si="16"/>
        <v>-75,8</v>
      </c>
    </row>
    <row r="110" spans="1:26" ht="12.75">
      <c r="A110" s="9" t="s">
        <v>187</v>
      </c>
      <c r="B110" s="9" t="s">
        <v>669</v>
      </c>
      <c r="C110" s="9" t="s">
        <v>670</v>
      </c>
      <c r="D110" s="9" t="s">
        <v>775</v>
      </c>
      <c r="F110" s="10" t="s">
        <v>187</v>
      </c>
      <c r="G110" s="10" t="str">
        <f t="shared" si="15"/>
        <v> VALID MEASUREMENT</v>
      </c>
      <c r="H110" s="10" t="str">
        <f t="shared" si="13"/>
        <v>VALID MEASUREMENT</v>
      </c>
      <c r="I110" s="10" t="str">
        <f t="shared" si="20"/>
        <v> -75.8</v>
      </c>
      <c r="J110" s="10" t="str">
        <f t="shared" si="14"/>
        <v>-75.8</v>
      </c>
      <c r="K110" s="9" t="s">
        <v>822</v>
      </c>
      <c r="L110" s="9"/>
      <c r="N110" s="67"/>
      <c r="O110" s="12">
        <f>IF($H108="FAIL",0,1)</f>
        <v>1</v>
      </c>
      <c r="P110" s="12">
        <f>IF($H111="FAIL",0,1)</f>
        <v>1</v>
      </c>
      <c r="Q110" s="12">
        <f>IF($H111="FAIL",0,1)</f>
        <v>1</v>
      </c>
      <c r="V110" t="str">
        <f>IF(S116=0,"Not tested",S116)</f>
        <v>Not tested</v>
      </c>
      <c r="W110" t="str">
        <f>IF(T116=0,"Not tested",T116)</f>
        <v>Not tested</v>
      </c>
      <c r="Z110" t="str">
        <f t="shared" si="16"/>
        <v>-75,8</v>
      </c>
    </row>
    <row r="111" spans="6:26" ht="12.75">
      <c r="F111" s="10" t="s">
        <v>188</v>
      </c>
      <c r="G111" s="10" t="str">
        <f t="shared" si="15"/>
        <v> NO DISPLAY</v>
      </c>
      <c r="H111" s="10" t="str">
        <f t="shared" si="13"/>
        <v>NO DISPLAY</v>
      </c>
      <c r="I111" s="10" t="str">
        <f t="shared" si="20"/>
        <v>  0.0 dBm   0.0 dBw  0 W</v>
      </c>
      <c r="J111" s="10" t="str">
        <f t="shared" si="14"/>
        <v>0.0 dBm 0.0 dBw 0 W</v>
      </c>
      <c r="K111" s="9" t="s">
        <v>731</v>
      </c>
      <c r="L111" s="9"/>
      <c r="N111" s="67" t="s">
        <v>433</v>
      </c>
      <c r="O111" s="34">
        <f>VALUE($K109)</f>
        <v>-75.8</v>
      </c>
      <c r="P111" s="12" t="str">
        <f>LEFT($K112,4)</f>
        <v>49,5</v>
      </c>
      <c r="Q111" s="11" t="str">
        <f>LEFT(RIGHT($K112,5),3)</f>
        <v> 89</v>
      </c>
      <c r="V111" t="str">
        <f>IF(S117=0,"NOT TESTED",S117)</f>
        <v>NOT TESTED</v>
      </c>
      <c r="W111" t="str">
        <f>IF(T117=0,"NOT TESTED",T117)</f>
        <v>NOT TESTED</v>
      </c>
      <c r="Z111" t="str">
        <f t="shared" si="16"/>
        <v>0,0 dBm 0,0 dBw 0 W</v>
      </c>
    </row>
    <row r="112" spans="1:26" ht="12.75">
      <c r="A112" s="9" t="s">
        <v>191</v>
      </c>
      <c r="B112" s="9" t="s">
        <v>668</v>
      </c>
      <c r="F112" s="10" t="s">
        <v>189</v>
      </c>
      <c r="G112" s="10" t="str">
        <f t="shared" si="15"/>
        <v> VALID MEASUREMENT</v>
      </c>
      <c r="H112" s="10" t="str">
        <f t="shared" si="13"/>
        <v>VALID MEASUREMENT</v>
      </c>
      <c r="I112" s="10" t="str">
        <f t="shared" si="20"/>
        <v> 49.5 dBm  19.5 dBw  89 W</v>
      </c>
      <c r="J112" s="10" t="str">
        <f t="shared" si="14"/>
        <v>49.5 dBm 19.5 dBw 89 W</v>
      </c>
      <c r="K112" s="9" t="s">
        <v>823</v>
      </c>
      <c r="L112" s="9"/>
      <c r="N112" s="68"/>
      <c r="O112" s="15">
        <f>IF($H109="NO DISPLAY","Not tested",$O111)</f>
        <v>-75.8</v>
      </c>
      <c r="P112" s="15">
        <f>IF($H112="NO DISPLAY","Not tested",VALUE($P111))</f>
        <v>49.5</v>
      </c>
      <c r="Q112" s="15">
        <f>IF($H112="NO DISPLAY","Not tested",VALUE($Q111))</f>
        <v>89</v>
      </c>
      <c r="V112" t="str">
        <f>IF(S118=0,"NOT TESTED",S118)</f>
        <v>NOT TESTED</v>
      </c>
      <c r="W112" t="str">
        <f>IF(T118=0,"NOT TESTED",T118)</f>
        <v>NOT TESTED</v>
      </c>
      <c r="Z112" t="str">
        <f t="shared" si="16"/>
        <v>49,5 dBm 19,5 dBw 89 W</v>
      </c>
    </row>
    <row r="113" spans="1:26" ht="12.75">
      <c r="A113" s="9" t="s">
        <v>196</v>
      </c>
      <c r="B113" s="9" t="s">
        <v>672</v>
      </c>
      <c r="C113" s="9" t="s">
        <v>670</v>
      </c>
      <c r="D113" s="9" t="s">
        <v>683</v>
      </c>
      <c r="F113" s="10" t="s">
        <v>190</v>
      </c>
      <c r="G113" s="10" t="str">
        <f t="shared" si="15"/>
        <v> VALID MEASUREMENT</v>
      </c>
      <c r="H113" s="10" t="str">
        <f t="shared" si="13"/>
        <v>VALID MEASUREMENT</v>
      </c>
      <c r="I113" s="10" t="str">
        <f t="shared" si="20"/>
        <v> 49.5 dBm  19.5 dBw  89 W</v>
      </c>
      <c r="J113" s="10" t="str">
        <f t="shared" si="14"/>
        <v>49.5 dBm 19.5 dBw 89 W</v>
      </c>
      <c r="K113" s="10" t="s">
        <v>823</v>
      </c>
      <c r="N113" s="68"/>
      <c r="O113" s="12">
        <f>IF($H109="FAIL",0,1)</f>
        <v>1</v>
      </c>
      <c r="P113" s="12">
        <f>IF($H112="FAIL",0,1)</f>
        <v>1</v>
      </c>
      <c r="Q113" s="12">
        <f>IF($H112="FAIL",0,1)</f>
        <v>1</v>
      </c>
      <c r="Z113" t="str">
        <f t="shared" si="16"/>
        <v>49,5 dBm 19,5 dBw 89 W</v>
      </c>
    </row>
    <row r="114" spans="1:26" ht="12.75">
      <c r="A114" s="9" t="s">
        <v>197</v>
      </c>
      <c r="B114" s="9" t="s">
        <v>669</v>
      </c>
      <c r="C114" s="9" t="s">
        <v>670</v>
      </c>
      <c r="D114" s="9" t="s">
        <v>776</v>
      </c>
      <c r="H114" s="10">
        <f t="shared" si="13"/>
      </c>
      <c r="J114" s="10">
        <f t="shared" si="14"/>
      </c>
      <c r="K114" s="10" t="s">
        <v>715</v>
      </c>
      <c r="N114"/>
      <c r="O114"/>
      <c r="Z114">
        <f t="shared" si="16"/>
      </c>
    </row>
    <row r="115" spans="1:26" ht="12.75">
      <c r="A115" s="9" t="s">
        <v>198</v>
      </c>
      <c r="B115" s="9" t="s">
        <v>669</v>
      </c>
      <c r="C115" s="9" t="s">
        <v>670</v>
      </c>
      <c r="D115" s="9" t="s">
        <v>776</v>
      </c>
      <c r="F115" s="10" t="s">
        <v>191</v>
      </c>
      <c r="G115" s="10" t="str">
        <f t="shared" si="15"/>
        <v> PASS</v>
      </c>
      <c r="H115" s="10" t="str">
        <f t="shared" si="13"/>
        <v>PASS</v>
      </c>
      <c r="I115" s="10">
        <f t="shared" si="20"/>
        <v>0</v>
      </c>
      <c r="J115" s="10" t="str">
        <f t="shared" si="14"/>
        <v>0</v>
      </c>
      <c r="K115" s="10" t="s">
        <v>718</v>
      </c>
      <c r="M115" s="10">
        <f>IF(H115="FAIL",0,1)</f>
        <v>1</v>
      </c>
      <c r="N115" s="69" t="s">
        <v>439</v>
      </c>
      <c r="O115" s="67" t="s">
        <v>42</v>
      </c>
      <c r="P115" s="67" t="s">
        <v>434</v>
      </c>
      <c r="Q115" s="67"/>
      <c r="Z115" t="str">
        <f t="shared" si="16"/>
        <v>0</v>
      </c>
    </row>
    <row r="116" spans="1:26" ht="12.75">
      <c r="A116" s="9" t="s">
        <v>192</v>
      </c>
      <c r="B116" s="9" t="s">
        <v>668</v>
      </c>
      <c r="F116" s="10" t="s">
        <v>192</v>
      </c>
      <c r="G116" s="10" t="str">
        <f t="shared" si="15"/>
        <v> PASS</v>
      </c>
      <c r="H116" s="10" t="str">
        <f t="shared" si="13"/>
        <v>PASS</v>
      </c>
      <c r="I116" s="10">
        <f t="shared" si="20"/>
        <v>0</v>
      </c>
      <c r="J116" s="10" t="str">
        <f t="shared" si="14"/>
        <v>0</v>
      </c>
      <c r="K116" s="10" t="s">
        <v>718</v>
      </c>
      <c r="M116" s="10">
        <f>IF(H116="FAIL",0,1)</f>
        <v>1</v>
      </c>
      <c r="N116" s="70"/>
      <c r="O116" s="67"/>
      <c r="P116" s="5" t="s">
        <v>435</v>
      </c>
      <c r="Q116" s="5" t="s">
        <v>41</v>
      </c>
      <c r="Z116" t="str">
        <f t="shared" si="16"/>
        <v>0</v>
      </c>
    </row>
    <row r="117" spans="1:26" ht="12.75">
      <c r="A117" s="9" t="s">
        <v>193</v>
      </c>
      <c r="B117" s="9" t="s">
        <v>672</v>
      </c>
      <c r="C117" s="9" t="s">
        <v>670</v>
      </c>
      <c r="D117" s="9" t="s">
        <v>684</v>
      </c>
      <c r="F117" s="10" t="s">
        <v>193</v>
      </c>
      <c r="G117" s="10" t="str">
        <f t="shared" si="15"/>
        <v> NO DISPLAY</v>
      </c>
      <c r="H117" s="10" t="str">
        <f t="shared" si="13"/>
        <v>NO DISPLAY</v>
      </c>
      <c r="I117" s="10" t="str">
        <f t="shared" si="20"/>
        <v> -70.0</v>
      </c>
      <c r="J117" s="10" t="str">
        <f t="shared" si="14"/>
        <v>-70.0</v>
      </c>
      <c r="K117" s="10" t="s">
        <v>728</v>
      </c>
      <c r="N117" s="67" t="s">
        <v>432</v>
      </c>
      <c r="O117" s="34">
        <f>VALUE($K117)</f>
        <v>-70</v>
      </c>
      <c r="P117" s="12" t="str">
        <f>LEFT($K120,4)</f>
        <v>0,0 </v>
      </c>
      <c r="Q117" s="11" t="str">
        <f>LEFT(RIGHT($K120,5),3)</f>
        <v>w 0</v>
      </c>
      <c r="Z117" t="str">
        <f t="shared" si="16"/>
        <v>-70,0</v>
      </c>
    </row>
    <row r="118" spans="1:26" ht="12.75">
      <c r="A118" s="9" t="s">
        <v>194</v>
      </c>
      <c r="B118" s="9" t="s">
        <v>669</v>
      </c>
      <c r="C118" s="9" t="s">
        <v>670</v>
      </c>
      <c r="D118" s="9" t="s">
        <v>777</v>
      </c>
      <c r="F118" s="10" t="s">
        <v>194</v>
      </c>
      <c r="G118" s="10" t="str">
        <f t="shared" si="15"/>
        <v> VALID MEASUREMENT</v>
      </c>
      <c r="H118" s="10" t="str">
        <f t="shared" si="13"/>
        <v>VALID MEASUREMENT</v>
      </c>
      <c r="I118" s="10" t="str">
        <f t="shared" si="20"/>
        <v> -76.0</v>
      </c>
      <c r="J118" s="10" t="str">
        <f t="shared" si="14"/>
        <v>-76.0</v>
      </c>
      <c r="K118" s="10" t="s">
        <v>824</v>
      </c>
      <c r="N118" s="67"/>
      <c r="O118" s="15" t="str">
        <f>IF($H117="NO DISPLAY","Not tested",$O117)</f>
        <v>Not tested</v>
      </c>
      <c r="P118" s="15" t="str">
        <f>IF($H120="NO DISPLAY","Not tested",VALUE($P117))</f>
        <v>Not tested</v>
      </c>
      <c r="Q118" s="15" t="str">
        <f>IF($H120="NO DISPLAY","Not tested",VALUE($Q117))</f>
        <v>Not tested</v>
      </c>
      <c r="Z118" t="str">
        <f t="shared" si="16"/>
        <v>-76,0</v>
      </c>
    </row>
    <row r="119" spans="1:26" ht="12.75">
      <c r="A119" s="9" t="s">
        <v>195</v>
      </c>
      <c r="B119" s="9" t="s">
        <v>669</v>
      </c>
      <c r="C119" s="9" t="s">
        <v>670</v>
      </c>
      <c r="D119" s="9" t="s">
        <v>777</v>
      </c>
      <c r="F119" s="10" t="s">
        <v>195</v>
      </c>
      <c r="G119" s="10" t="str">
        <f t="shared" si="15"/>
        <v> VALID MEASUREMENT</v>
      </c>
      <c r="H119" s="10" t="str">
        <f t="shared" si="13"/>
        <v>VALID MEASUREMENT</v>
      </c>
      <c r="I119" s="10" t="str">
        <f t="shared" si="20"/>
        <v> -76.0</v>
      </c>
      <c r="J119" s="10" t="str">
        <f t="shared" si="14"/>
        <v>-76.0</v>
      </c>
      <c r="K119" s="10" t="s">
        <v>824</v>
      </c>
      <c r="N119" s="67"/>
      <c r="O119" s="12">
        <f>IF($H117="FAIL",0,1)</f>
        <v>1</v>
      </c>
      <c r="P119" s="12">
        <f>IF($H120="FAIL",0,1)</f>
        <v>1</v>
      </c>
      <c r="Q119" s="12">
        <f>IF($H120="FAIL",0,1)</f>
        <v>1</v>
      </c>
      <c r="Z119" t="str">
        <f t="shared" si="16"/>
        <v>-76,0</v>
      </c>
    </row>
    <row r="120" spans="6:26" ht="12.75">
      <c r="F120" s="10" t="s">
        <v>196</v>
      </c>
      <c r="G120" s="10" t="str">
        <f t="shared" si="15"/>
        <v> NO DISPLAY</v>
      </c>
      <c r="H120" s="10" t="str">
        <f t="shared" si="13"/>
        <v>NO DISPLAY</v>
      </c>
      <c r="I120" s="10" t="str">
        <f t="shared" si="20"/>
        <v>  0.0 dBm   0.0 dBw  0 W</v>
      </c>
      <c r="J120" s="10" t="str">
        <f t="shared" si="14"/>
        <v>0.0 dBm 0.0 dBw 0 W</v>
      </c>
      <c r="K120" s="10" t="s">
        <v>731</v>
      </c>
      <c r="N120" s="67" t="s">
        <v>433</v>
      </c>
      <c r="O120" s="34">
        <f>VALUE($K118)</f>
        <v>-76</v>
      </c>
      <c r="P120" s="12" t="str">
        <f>LEFT($K121,4)</f>
        <v>49,7</v>
      </c>
      <c r="Q120" s="11" t="str">
        <f>LEFT(RIGHT($K121,5),3)</f>
        <v> 93</v>
      </c>
      <c r="Z120" t="str">
        <f t="shared" si="16"/>
        <v>0,0 dBm 0,0 dBw 0 W</v>
      </c>
    </row>
    <row r="121" spans="1:26" ht="12.75">
      <c r="A121" s="9" t="s">
        <v>199</v>
      </c>
      <c r="B121" s="9" t="s">
        <v>668</v>
      </c>
      <c r="F121" s="10" t="s">
        <v>197</v>
      </c>
      <c r="G121" s="10" t="str">
        <f t="shared" si="15"/>
        <v> VALID MEASUREMENT</v>
      </c>
      <c r="H121" s="10" t="str">
        <f t="shared" si="13"/>
        <v>VALID MEASUREMENT</v>
      </c>
      <c r="I121" s="10" t="str">
        <f t="shared" si="20"/>
        <v> 49.7 dBm  19.7 dBw  93 W</v>
      </c>
      <c r="J121" s="10" t="str">
        <f t="shared" si="14"/>
        <v>49.7 dBm 19.7 dBw 93 W</v>
      </c>
      <c r="K121" s="10" t="s">
        <v>825</v>
      </c>
      <c r="N121" s="68"/>
      <c r="O121" s="15">
        <f>IF($H118="NO DISPLAY","Not tested",$O120)</f>
        <v>-76</v>
      </c>
      <c r="P121" s="15">
        <f>IF($H121="NO DISPLAY","Not tested",VALUE($P120))</f>
        <v>49.7</v>
      </c>
      <c r="Q121" s="15">
        <f>IF($H121="NO DISPLAY","Not tested",VALUE($Q120))</f>
        <v>93</v>
      </c>
      <c r="Z121" t="str">
        <f t="shared" si="16"/>
        <v>49,7 dBm 19,7 dBw 93 W</v>
      </c>
    </row>
    <row r="122" spans="1:26" ht="12.75">
      <c r="A122" s="9" t="s">
        <v>200</v>
      </c>
      <c r="B122" s="9" t="s">
        <v>669</v>
      </c>
      <c r="C122" s="9" t="s">
        <v>670</v>
      </c>
      <c r="D122" s="9" t="s">
        <v>778</v>
      </c>
      <c r="F122" s="10" t="s">
        <v>198</v>
      </c>
      <c r="G122" s="10" t="str">
        <f t="shared" si="15"/>
        <v> VALID MEASUREMENT</v>
      </c>
      <c r="H122" s="10" t="str">
        <f t="shared" si="13"/>
        <v>VALID MEASUREMENT</v>
      </c>
      <c r="I122" s="10" t="str">
        <f t="shared" si="20"/>
        <v> 49.7 dBm  19.7 dBw  93 W</v>
      </c>
      <c r="J122" s="10" t="str">
        <f t="shared" si="14"/>
        <v>49.7 dBm 19.7 dBw 93 W</v>
      </c>
      <c r="K122" s="10" t="s">
        <v>825</v>
      </c>
      <c r="N122" s="68"/>
      <c r="O122" s="12">
        <f>IF($H118="FAIL",0,1)</f>
        <v>1</v>
      </c>
      <c r="P122" s="12">
        <f>IF($H121="FAIL",0,1)</f>
        <v>1</v>
      </c>
      <c r="Q122" s="12">
        <f>IF($H121="FAIL",0,1)</f>
        <v>1</v>
      </c>
      <c r="Z122" t="str">
        <f t="shared" si="16"/>
        <v>49,7 dBm 19,7 dBw 93 W</v>
      </c>
    </row>
    <row r="123" spans="1:26" ht="12.75">
      <c r="A123" s="9" t="s">
        <v>201</v>
      </c>
      <c r="B123" s="9" t="s">
        <v>669</v>
      </c>
      <c r="C123" s="9" t="s">
        <v>670</v>
      </c>
      <c r="D123" s="9" t="s">
        <v>778</v>
      </c>
      <c r="H123" s="10">
        <f t="shared" si="13"/>
      </c>
      <c r="J123" s="10">
        <f t="shared" si="14"/>
      </c>
      <c r="K123" s="10" t="s">
        <v>715</v>
      </c>
      <c r="N123"/>
      <c r="O123"/>
      <c r="Z123">
        <f t="shared" si="16"/>
      </c>
    </row>
    <row r="124" spans="6:26" ht="12.75">
      <c r="F124" s="10" t="s">
        <v>199</v>
      </c>
      <c r="G124" s="10" t="str">
        <f t="shared" si="15"/>
        <v> PASS</v>
      </c>
      <c r="H124" s="10" t="str">
        <f t="shared" si="13"/>
        <v>PASS</v>
      </c>
      <c r="I124" s="10">
        <f t="shared" si="20"/>
        <v>0</v>
      </c>
      <c r="J124" s="10" t="str">
        <f t="shared" si="14"/>
        <v>0</v>
      </c>
      <c r="K124" s="10" t="s">
        <v>718</v>
      </c>
      <c r="M124" s="10">
        <f>IF(H124="FAIL",0,1)</f>
        <v>1</v>
      </c>
      <c r="O124" s="18"/>
      <c r="Z124" t="str">
        <f t="shared" si="16"/>
        <v>0</v>
      </c>
    </row>
    <row r="125" spans="1:26" ht="12.75">
      <c r="A125" s="9" t="s">
        <v>202</v>
      </c>
      <c r="B125" s="9" t="s">
        <v>668</v>
      </c>
      <c r="F125" s="10" t="s">
        <v>200</v>
      </c>
      <c r="G125" s="10" t="str">
        <f t="shared" si="15"/>
        <v> VALID MEASUREMENT</v>
      </c>
      <c r="H125" s="10" t="str">
        <f t="shared" si="13"/>
        <v>VALID MEASUREMENT</v>
      </c>
      <c r="I125" s="10" t="str">
        <f t="shared" si="20"/>
        <v> 128.05</v>
      </c>
      <c r="J125" s="10" t="str">
        <f t="shared" si="14"/>
        <v>128.05</v>
      </c>
      <c r="K125" s="10" t="s">
        <v>826</v>
      </c>
      <c r="N125" s="10">
        <f>VALUE(K125)</f>
        <v>128.05</v>
      </c>
      <c r="O125" s="18">
        <f>IF($H124="NO REPLY","No reply",N125)</f>
        <v>128.05</v>
      </c>
      <c r="Z125" t="str">
        <f t="shared" si="16"/>
        <v>128,05</v>
      </c>
    </row>
    <row r="126" spans="1:26" ht="12.75">
      <c r="A126" s="9" t="s">
        <v>203</v>
      </c>
      <c r="B126" s="9" t="s">
        <v>669</v>
      </c>
      <c r="C126" s="9" t="s">
        <v>670</v>
      </c>
      <c r="D126" s="9" t="s">
        <v>779</v>
      </c>
      <c r="F126" s="10" t="s">
        <v>201</v>
      </c>
      <c r="G126" s="10" t="str">
        <f t="shared" si="15"/>
        <v> VALID MEASUREMENT</v>
      </c>
      <c r="H126" s="10" t="str">
        <f t="shared" si="13"/>
        <v>VALID MEASUREMENT</v>
      </c>
      <c r="I126" s="10" t="str">
        <f t="shared" si="20"/>
        <v> 128.05</v>
      </c>
      <c r="J126" s="10" t="str">
        <f t="shared" si="14"/>
        <v>128.05</v>
      </c>
      <c r="K126" s="10" t="s">
        <v>826</v>
      </c>
      <c r="N126" s="10">
        <f>VALUE(K126)</f>
        <v>128.05</v>
      </c>
      <c r="O126" s="18">
        <f>IF($H124="NO REPLY","No reply",N126)</f>
        <v>128.05</v>
      </c>
      <c r="Z126" t="str">
        <f t="shared" si="16"/>
        <v>128,05</v>
      </c>
    </row>
    <row r="127" spans="1:26" ht="12.75">
      <c r="A127" s="9" t="s">
        <v>204</v>
      </c>
      <c r="B127" s="9" t="s">
        <v>669</v>
      </c>
      <c r="C127" s="9" t="s">
        <v>670</v>
      </c>
      <c r="D127" s="9" t="s">
        <v>679</v>
      </c>
      <c r="H127" s="10">
        <f t="shared" si="13"/>
      </c>
      <c r="J127" s="10">
        <f t="shared" si="14"/>
      </c>
      <c r="K127" s="10" t="s">
        <v>715</v>
      </c>
      <c r="O127" s="18"/>
      <c r="Z127">
        <f t="shared" si="16"/>
      </c>
    </row>
    <row r="128" spans="6:26" ht="12.75">
      <c r="F128" s="10" t="s">
        <v>202</v>
      </c>
      <c r="G128" s="10" t="str">
        <f t="shared" si="15"/>
        <v> PASS</v>
      </c>
      <c r="H128" s="10" t="str">
        <f t="shared" si="13"/>
        <v>PASS</v>
      </c>
      <c r="I128" s="10">
        <f t="shared" si="20"/>
        <v>0</v>
      </c>
      <c r="J128" s="10" t="str">
        <f t="shared" si="14"/>
        <v>0</v>
      </c>
      <c r="K128" s="10" t="s">
        <v>718</v>
      </c>
      <c r="M128" s="10">
        <f>IF(H128="FAIL",0,1)</f>
        <v>1</v>
      </c>
      <c r="O128" s="18"/>
      <c r="Z128" t="str">
        <f t="shared" si="16"/>
        <v>0</v>
      </c>
    </row>
    <row r="129" spans="1:26" ht="12.75">
      <c r="A129" s="9" t="s">
        <v>205</v>
      </c>
      <c r="B129" s="9" t="s">
        <v>668</v>
      </c>
      <c r="F129" s="10" t="s">
        <v>203</v>
      </c>
      <c r="G129" s="10" t="str">
        <f t="shared" si="15"/>
        <v> VALID MEASUREMENT</v>
      </c>
      <c r="H129" s="10" t="str">
        <f t="shared" si="13"/>
        <v>VALID MEASUREMENT</v>
      </c>
      <c r="I129" s="10" t="str">
        <f t="shared" si="20"/>
        <v> 0.033</v>
      </c>
      <c r="J129" s="10" t="str">
        <f t="shared" si="14"/>
        <v>0.033</v>
      </c>
      <c r="K129" s="10" t="s">
        <v>827</v>
      </c>
      <c r="N129" s="10">
        <f>VALUE(K129)</f>
        <v>0.033</v>
      </c>
      <c r="O129" s="18">
        <f>IF($H128="NO REPLY","No reply",N129*1000)</f>
        <v>33</v>
      </c>
      <c r="Z129" t="str">
        <f t="shared" si="16"/>
        <v>0,033</v>
      </c>
    </row>
    <row r="130" spans="1:26" ht="12.75">
      <c r="A130" s="9" t="s">
        <v>206</v>
      </c>
      <c r="B130" s="9" t="s">
        <v>669</v>
      </c>
      <c r="C130" s="9" t="s">
        <v>670</v>
      </c>
      <c r="D130" s="9" t="s">
        <v>680</v>
      </c>
      <c r="F130" s="10" t="s">
        <v>204</v>
      </c>
      <c r="G130" s="10" t="str">
        <f t="shared" si="15"/>
        <v> VALID MEASUREMENT</v>
      </c>
      <c r="H130" s="10" t="str">
        <f t="shared" si="13"/>
        <v>VALID MEASUREMENT</v>
      </c>
      <c r="I130" s="10" t="str">
        <f t="shared" si="20"/>
        <v> 0.030</v>
      </c>
      <c r="J130" s="10" t="str">
        <f t="shared" si="14"/>
        <v>0.030</v>
      </c>
      <c r="K130" s="10" t="s">
        <v>725</v>
      </c>
      <c r="N130" s="10">
        <f>VALUE(K130)</f>
        <v>0.03</v>
      </c>
      <c r="O130" s="18">
        <f>IF($H128="NO REPLY","No reply",N130*1000)</f>
        <v>30</v>
      </c>
      <c r="Z130" t="str">
        <f t="shared" si="16"/>
        <v>0,030</v>
      </c>
    </row>
    <row r="131" spans="1:26" ht="12.75">
      <c r="A131" s="9" t="s">
        <v>207</v>
      </c>
      <c r="B131" s="9" t="s">
        <v>669</v>
      </c>
      <c r="C131" s="9" t="s">
        <v>670</v>
      </c>
      <c r="D131" s="9" t="s">
        <v>680</v>
      </c>
      <c r="H131" s="10">
        <f t="shared" si="13"/>
      </c>
      <c r="J131" s="10">
        <f t="shared" si="14"/>
      </c>
      <c r="K131" s="10" t="s">
        <v>715</v>
      </c>
      <c r="O131" s="18"/>
      <c r="Z131">
        <f t="shared" si="16"/>
      </c>
    </row>
    <row r="132" spans="1:26" ht="12.75">
      <c r="A132" s="9" t="s">
        <v>208</v>
      </c>
      <c r="B132" s="9" t="s">
        <v>669</v>
      </c>
      <c r="C132" s="9" t="s">
        <v>670</v>
      </c>
      <c r="D132" s="9" t="s">
        <v>681</v>
      </c>
      <c r="F132" s="10" t="s">
        <v>205</v>
      </c>
      <c r="G132" s="10" t="str">
        <f t="shared" si="15"/>
        <v> PASS</v>
      </c>
      <c r="H132" s="10" t="str">
        <f aca="true" t="shared" si="21" ref="H132:H195">TRIM($G132)</f>
        <v>PASS</v>
      </c>
      <c r="I132" s="10">
        <f t="shared" si="20"/>
        <v>0</v>
      </c>
      <c r="J132" s="10" t="str">
        <f t="shared" si="14"/>
        <v>0</v>
      </c>
      <c r="K132" s="10" t="s">
        <v>718</v>
      </c>
      <c r="M132" s="10">
        <f>IF(H132="FAIL",0,1)</f>
        <v>1</v>
      </c>
      <c r="O132" s="18"/>
      <c r="Z132" t="str">
        <f t="shared" si="16"/>
        <v>0</v>
      </c>
    </row>
    <row r="133" spans="1:26" ht="12.75">
      <c r="A133" s="9" t="s">
        <v>209</v>
      </c>
      <c r="B133" s="9" t="s">
        <v>669</v>
      </c>
      <c r="C133" s="9" t="s">
        <v>670</v>
      </c>
      <c r="D133" s="9" t="s">
        <v>681</v>
      </c>
      <c r="F133" s="10" t="s">
        <v>206</v>
      </c>
      <c r="G133" s="10" t="str">
        <f t="shared" si="15"/>
        <v> VALID MEASUREMENT</v>
      </c>
      <c r="H133" s="10" t="str">
        <f t="shared" si="21"/>
        <v>VALID MEASUREMENT</v>
      </c>
      <c r="I133" s="10" t="str">
        <f t="shared" si="20"/>
        <v> 99</v>
      </c>
      <c r="J133" s="10" t="str">
        <f aca="true" t="shared" si="22" ref="J133:J196">TRIM($I133)</f>
        <v>99</v>
      </c>
      <c r="K133" s="10" t="s">
        <v>726</v>
      </c>
      <c r="N133" s="10">
        <f>VALUE(K133)</f>
        <v>99</v>
      </c>
      <c r="O133" s="18">
        <f>IF($H$132="NO REPLY","No reply",N133/100)</f>
        <v>0.99</v>
      </c>
      <c r="Z133" t="str">
        <f t="shared" si="16"/>
        <v>99</v>
      </c>
    </row>
    <row r="134" spans="6:26" ht="12.75">
      <c r="F134" s="10" t="s">
        <v>207</v>
      </c>
      <c r="G134" s="10" t="str">
        <f t="shared" si="15"/>
        <v> VALID MEASUREMENT</v>
      </c>
      <c r="H134" s="10" t="str">
        <f t="shared" si="21"/>
        <v>VALID MEASUREMENT</v>
      </c>
      <c r="I134" s="10" t="str">
        <f t="shared" si="20"/>
        <v> 99</v>
      </c>
      <c r="J134" s="10" t="str">
        <f t="shared" si="22"/>
        <v>99</v>
      </c>
      <c r="K134" s="10" t="s">
        <v>726</v>
      </c>
      <c r="N134" s="10">
        <f>VALUE(K134)</f>
        <v>99</v>
      </c>
      <c r="O134" s="18">
        <f>IF($H$132="NO REPLY","No reply",N134/100)</f>
        <v>0.99</v>
      </c>
      <c r="Z134" t="str">
        <f t="shared" si="16"/>
        <v>99</v>
      </c>
    </row>
    <row r="135" spans="1:26" ht="12.75">
      <c r="A135" s="9" t="s">
        <v>210</v>
      </c>
      <c r="B135" s="9" t="s">
        <v>668</v>
      </c>
      <c r="F135" s="10" t="s">
        <v>208</v>
      </c>
      <c r="G135" s="10" t="str">
        <f t="shared" si="15"/>
        <v> VALID MEASUREMENT</v>
      </c>
      <c r="H135" s="10" t="str">
        <f t="shared" si="21"/>
        <v>VALID MEASUREMENT</v>
      </c>
      <c r="I135" s="10" t="str">
        <f t="shared" si="20"/>
        <v> 0</v>
      </c>
      <c r="J135" s="10" t="str">
        <f t="shared" si="22"/>
        <v>0</v>
      </c>
      <c r="K135" s="10" t="s">
        <v>718</v>
      </c>
      <c r="N135" s="10">
        <f>VALUE(K135)</f>
        <v>0</v>
      </c>
      <c r="O135" s="18">
        <f>IF($H$132="NO REPLY","No reply",N135/100)</f>
        <v>0</v>
      </c>
      <c r="Z135" t="str">
        <f t="shared" si="16"/>
        <v>0</v>
      </c>
    </row>
    <row r="136" spans="1:26" ht="12.75">
      <c r="A136" s="9" t="s">
        <v>211</v>
      </c>
      <c r="B136" s="9" t="s">
        <v>669</v>
      </c>
      <c r="C136" s="9" t="s">
        <v>670</v>
      </c>
      <c r="D136" s="9" t="s">
        <v>757</v>
      </c>
      <c r="F136" s="10" t="s">
        <v>209</v>
      </c>
      <c r="G136" s="10" t="str">
        <f t="shared" si="15"/>
        <v> VALID MEASUREMENT</v>
      </c>
      <c r="H136" s="10" t="str">
        <f t="shared" si="21"/>
        <v>VALID MEASUREMENT</v>
      </c>
      <c r="I136" s="10" t="str">
        <f t="shared" si="20"/>
        <v> 0</v>
      </c>
      <c r="J136" s="10" t="str">
        <f t="shared" si="22"/>
        <v>0</v>
      </c>
      <c r="K136" s="10" t="s">
        <v>718</v>
      </c>
      <c r="N136" s="10">
        <f>VALUE(K136)</f>
        <v>0</v>
      </c>
      <c r="O136" s="18">
        <f>IF($H$132="NO REPLY","No reply",N136/100)</f>
        <v>0</v>
      </c>
      <c r="Z136" t="str">
        <f t="shared" si="16"/>
        <v>0</v>
      </c>
    </row>
    <row r="137" spans="1:26" ht="12.75">
      <c r="A137" s="9" t="s">
        <v>212</v>
      </c>
      <c r="B137" s="9" t="s">
        <v>669</v>
      </c>
      <c r="C137" s="9" t="s">
        <v>670</v>
      </c>
      <c r="D137" s="9" t="s">
        <v>757</v>
      </c>
      <c r="H137" s="10">
        <f t="shared" si="21"/>
      </c>
      <c r="J137" s="10">
        <f t="shared" si="22"/>
      </c>
      <c r="K137" s="10" t="s">
        <v>715</v>
      </c>
      <c r="Z137">
        <f t="shared" si="16"/>
      </c>
    </row>
    <row r="138" spans="6:26" ht="12.75">
      <c r="F138" s="10" t="s">
        <v>210</v>
      </c>
      <c r="G138" s="10" t="str">
        <f aca="true" t="shared" si="23" ref="G138:G201">VLOOKUP($F138,$A$2:$B$450,2,FALSE)</f>
        <v> PASS</v>
      </c>
      <c r="H138" s="10" t="str">
        <f t="shared" si="21"/>
        <v>PASS</v>
      </c>
      <c r="I138" s="10">
        <f t="shared" si="20"/>
        <v>0</v>
      </c>
      <c r="J138" s="10" t="str">
        <f t="shared" si="22"/>
        <v>0</v>
      </c>
      <c r="K138" s="10" t="s">
        <v>718</v>
      </c>
      <c r="M138" s="10">
        <f>IF(H138="FAIL",0,1)</f>
        <v>1</v>
      </c>
      <c r="Z138" t="str">
        <f aca="true" t="shared" si="24" ref="Z138:Z201">SUBSTITUTE(J138,".",",")</f>
        <v>0</v>
      </c>
    </row>
    <row r="139" spans="1:26" ht="12.75">
      <c r="A139" s="9" t="s">
        <v>213</v>
      </c>
      <c r="B139" s="9" t="s">
        <v>668</v>
      </c>
      <c r="F139" s="10" t="s">
        <v>211</v>
      </c>
      <c r="G139" s="10" t="str">
        <f t="shared" si="23"/>
        <v> VALID MEASUREMENT</v>
      </c>
      <c r="H139" s="10" t="str">
        <f t="shared" si="21"/>
        <v>VALID MEASUREMENT</v>
      </c>
      <c r="I139" s="10" t="str">
        <f t="shared" si="20"/>
        <v> 3B7B93</v>
      </c>
      <c r="J139" s="10" t="str">
        <f t="shared" si="22"/>
        <v>3B7B93</v>
      </c>
      <c r="K139" s="10" t="s">
        <v>805</v>
      </c>
      <c r="O139" s="18" t="str">
        <f>IF($H138="NO REPLY","No reply",K139)</f>
        <v>3B7B93</v>
      </c>
      <c r="Z139" t="str">
        <f t="shared" si="24"/>
        <v>3B7B93</v>
      </c>
    </row>
    <row r="140" spans="1:26" ht="12.75">
      <c r="A140" s="9" t="s">
        <v>214</v>
      </c>
      <c r="B140" s="9" t="s">
        <v>669</v>
      </c>
      <c r="C140" s="9" t="s">
        <v>670</v>
      </c>
      <c r="D140" s="9" t="s">
        <v>668</v>
      </c>
      <c r="F140" s="10" t="s">
        <v>212</v>
      </c>
      <c r="G140" s="10" t="str">
        <f t="shared" si="23"/>
        <v> VALID MEASUREMENT</v>
      </c>
      <c r="H140" s="10" t="str">
        <f t="shared" si="21"/>
        <v>VALID MEASUREMENT</v>
      </c>
      <c r="I140" s="10" t="str">
        <f t="shared" si="20"/>
        <v> 3B7B93</v>
      </c>
      <c r="J140" s="10" t="str">
        <f t="shared" si="22"/>
        <v>3B7B93</v>
      </c>
      <c r="K140" s="10" t="s">
        <v>805</v>
      </c>
      <c r="O140" s="18" t="str">
        <f>IF($H138="NO REPLY","No reply",K140)</f>
        <v>3B7B93</v>
      </c>
      <c r="Z140" t="str">
        <f t="shared" si="24"/>
        <v>3B7B93</v>
      </c>
    </row>
    <row r="141" spans="1:26" ht="12.75">
      <c r="A141" s="9" t="s">
        <v>215</v>
      </c>
      <c r="B141" s="9" t="s">
        <v>669</v>
      </c>
      <c r="C141" s="9" t="s">
        <v>670</v>
      </c>
      <c r="D141" s="9" t="s">
        <v>757</v>
      </c>
      <c r="H141" s="10">
        <f t="shared" si="21"/>
      </c>
      <c r="J141" s="10">
        <f t="shared" si="22"/>
      </c>
      <c r="K141" s="10" t="s">
        <v>715</v>
      </c>
      <c r="Z141">
        <f t="shared" si="24"/>
      </c>
    </row>
    <row r="142" spans="1:26" ht="12.75">
      <c r="A142" s="9" t="s">
        <v>216</v>
      </c>
      <c r="B142" s="9" t="s">
        <v>669</v>
      </c>
      <c r="C142" s="9" t="s">
        <v>670</v>
      </c>
      <c r="D142" s="9" t="s">
        <v>758</v>
      </c>
      <c r="F142" s="10" t="s">
        <v>213</v>
      </c>
      <c r="G142" s="10" t="str">
        <f t="shared" si="23"/>
        <v> PASS</v>
      </c>
      <c r="H142" s="10" t="str">
        <f t="shared" si="21"/>
        <v>PASS</v>
      </c>
      <c r="I142" s="10">
        <f t="shared" si="20"/>
        <v>0</v>
      </c>
      <c r="J142" s="10" t="str">
        <f t="shared" si="22"/>
        <v>0</v>
      </c>
      <c r="K142" s="10" t="s">
        <v>718</v>
      </c>
      <c r="M142" s="10">
        <f>IF(H142="FAIL",0,1)</f>
        <v>1</v>
      </c>
      <c r="Z142" t="str">
        <f t="shared" si="24"/>
        <v>0</v>
      </c>
    </row>
    <row r="143" spans="1:26" ht="12.75">
      <c r="A143" s="9" t="s">
        <v>217</v>
      </c>
      <c r="B143" s="9" t="s">
        <v>669</v>
      </c>
      <c r="C143" s="9" t="s">
        <v>670</v>
      </c>
      <c r="D143" s="9" t="s">
        <v>677</v>
      </c>
      <c r="F143" s="10" t="s">
        <v>214</v>
      </c>
      <c r="G143" s="10" t="str">
        <f t="shared" si="23"/>
        <v> VALID MEASUREMENT</v>
      </c>
      <c r="H143" s="10" t="str">
        <f t="shared" si="21"/>
        <v>VALID MEASUREMENT</v>
      </c>
      <c r="I143" s="10" t="str">
        <f t="shared" si="20"/>
        <v> PASS</v>
      </c>
      <c r="J143" s="10" t="str">
        <f t="shared" si="22"/>
        <v>PASS</v>
      </c>
      <c r="K143" s="10" t="s">
        <v>723</v>
      </c>
      <c r="Z143" t="str">
        <f t="shared" si="24"/>
        <v>PASS</v>
      </c>
    </row>
    <row r="144" spans="6:26" ht="12.75">
      <c r="F144" s="10" t="s">
        <v>215</v>
      </c>
      <c r="G144" s="10" t="str">
        <f t="shared" si="23"/>
        <v> VALID MEASUREMENT</v>
      </c>
      <c r="H144" s="10" t="str">
        <f t="shared" si="21"/>
        <v>VALID MEASUREMENT</v>
      </c>
      <c r="I144" s="10" t="str">
        <f t="shared" si="20"/>
        <v> 3B7B93</v>
      </c>
      <c r="J144" s="10" t="str">
        <f t="shared" si="22"/>
        <v>3B7B93</v>
      </c>
      <c r="K144" s="10" t="s">
        <v>805</v>
      </c>
      <c r="O144" s="18" t="str">
        <f>IF($H142="NO REPLY","No reply",K144)</f>
        <v>3B7B93</v>
      </c>
      <c r="Z144" t="str">
        <f t="shared" si="24"/>
        <v>3B7B93</v>
      </c>
    </row>
    <row r="145" spans="1:26" ht="12.75">
      <c r="A145" s="9" t="s">
        <v>218</v>
      </c>
      <c r="B145" s="9" t="s">
        <v>668</v>
      </c>
      <c r="F145" s="10" t="s">
        <v>216</v>
      </c>
      <c r="G145" s="10" t="str">
        <f t="shared" si="23"/>
        <v> VALID MEASUREMENT</v>
      </c>
      <c r="H145" s="10" t="str">
        <f t="shared" si="21"/>
        <v>VALID MEASUREMENT</v>
      </c>
      <c r="I145" s="10" t="str">
        <f t="shared" si="20"/>
        <v> F-****</v>
      </c>
      <c r="J145" s="10" t="str">
        <f t="shared" si="22"/>
        <v>F-****</v>
      </c>
      <c r="K145" s="10" t="s">
        <v>806</v>
      </c>
      <c r="N145" s="22"/>
      <c r="Z145" t="str">
        <f t="shared" si="24"/>
        <v>F-****</v>
      </c>
    </row>
    <row r="146" spans="1:26" ht="12.75">
      <c r="A146" s="9" t="s">
        <v>219</v>
      </c>
      <c r="B146" s="9" t="s">
        <v>669</v>
      </c>
      <c r="C146" s="9" t="s">
        <v>670</v>
      </c>
      <c r="D146" s="9" t="s">
        <v>780</v>
      </c>
      <c r="F146" s="10" t="s">
        <v>217</v>
      </c>
      <c r="G146" s="10" t="str">
        <f t="shared" si="23"/>
        <v> VALID MEASUREMENT</v>
      </c>
      <c r="H146" s="10" t="str">
        <f t="shared" si="21"/>
        <v>VALID MEASUREMENT</v>
      </c>
      <c r="I146" s="10" t="str">
        <f t="shared" si="20"/>
        <v> France</v>
      </c>
      <c r="J146" s="10" t="str">
        <f t="shared" si="22"/>
        <v>France</v>
      </c>
      <c r="K146" s="10" t="s">
        <v>722</v>
      </c>
      <c r="O146" s="18"/>
      <c r="Z146" t="str">
        <f t="shared" si="24"/>
        <v>France</v>
      </c>
    </row>
    <row r="147" spans="8:26" ht="12.75">
      <c r="H147" s="10">
        <f t="shared" si="21"/>
      </c>
      <c r="J147" s="10">
        <f t="shared" si="22"/>
      </c>
      <c r="K147" s="10" t="s">
        <v>715</v>
      </c>
      <c r="Z147">
        <f t="shared" si="24"/>
      </c>
    </row>
    <row r="148" spans="1:26" ht="12.75">
      <c r="A148" s="9" t="s">
        <v>220</v>
      </c>
      <c r="B148" s="9" t="s">
        <v>668</v>
      </c>
      <c r="F148" s="10" t="s">
        <v>218</v>
      </c>
      <c r="G148" s="10" t="str">
        <f t="shared" si="23"/>
        <v> PASS</v>
      </c>
      <c r="H148" s="10" t="str">
        <f t="shared" si="21"/>
        <v>PASS</v>
      </c>
      <c r="I148" s="10">
        <f t="shared" si="20"/>
        <v>0</v>
      </c>
      <c r="J148" s="10" t="str">
        <f t="shared" si="22"/>
        <v>0</v>
      </c>
      <c r="K148" s="10" t="s">
        <v>718</v>
      </c>
      <c r="M148" s="10">
        <f>IF(H148="FAIL",0,1)</f>
        <v>1</v>
      </c>
      <c r="N148" s="22"/>
      <c r="Z148" t="str">
        <f t="shared" si="24"/>
        <v>0</v>
      </c>
    </row>
    <row r="149" spans="1:26" ht="12.75">
      <c r="A149" s="9" t="s">
        <v>221</v>
      </c>
      <c r="B149" s="9" t="s">
        <v>669</v>
      </c>
      <c r="C149" s="9" t="s">
        <v>670</v>
      </c>
      <c r="D149" s="9" t="s">
        <v>781</v>
      </c>
      <c r="F149" s="10" t="s">
        <v>219</v>
      </c>
      <c r="G149" s="10" t="str">
        <f t="shared" si="23"/>
        <v> VALID MEASUREMENT</v>
      </c>
      <c r="H149" s="10" t="str">
        <f t="shared" si="21"/>
        <v>VALID MEASUREMENT</v>
      </c>
      <c r="I149" s="10" t="str">
        <f t="shared" si="20"/>
        <v> 128.00</v>
      </c>
      <c r="J149" s="10" t="str">
        <f t="shared" si="22"/>
        <v>128.00</v>
      </c>
      <c r="K149" s="10" t="s">
        <v>828</v>
      </c>
      <c r="N149" s="10">
        <f>VALUE(K149)</f>
        <v>128</v>
      </c>
      <c r="O149" s="18">
        <f>IF($H149="NO REPLY","No reply",N149)</f>
        <v>128</v>
      </c>
      <c r="Z149" t="str">
        <f t="shared" si="24"/>
        <v>128,00</v>
      </c>
    </row>
    <row r="150" spans="8:26" ht="12.75">
      <c r="H150" s="10">
        <f t="shared" si="21"/>
      </c>
      <c r="J150" s="10">
        <f t="shared" si="22"/>
      </c>
      <c r="K150" s="10" t="s">
        <v>715</v>
      </c>
      <c r="Z150">
        <f t="shared" si="24"/>
      </c>
    </row>
    <row r="151" spans="1:26" ht="12.75">
      <c r="A151" s="9" t="s">
        <v>222</v>
      </c>
      <c r="B151" s="9" t="s">
        <v>668</v>
      </c>
      <c r="F151" s="10" t="s">
        <v>220</v>
      </c>
      <c r="G151" s="10" t="str">
        <f t="shared" si="23"/>
        <v> PASS</v>
      </c>
      <c r="H151" s="10" t="str">
        <f t="shared" si="21"/>
        <v>PASS</v>
      </c>
      <c r="I151" s="10">
        <f t="shared" si="20"/>
        <v>0</v>
      </c>
      <c r="J151" s="10" t="str">
        <f t="shared" si="22"/>
        <v>0</v>
      </c>
      <c r="K151" s="10" t="s">
        <v>718</v>
      </c>
      <c r="M151" s="10">
        <f>IF(H151="FAIL",0,1)</f>
        <v>1</v>
      </c>
      <c r="Z151" t="str">
        <f t="shared" si="24"/>
        <v>0</v>
      </c>
    </row>
    <row r="152" spans="1:26" ht="12.75">
      <c r="A152" s="9" t="s">
        <v>223</v>
      </c>
      <c r="B152" s="9" t="s">
        <v>669</v>
      </c>
      <c r="C152" s="9" t="s">
        <v>670</v>
      </c>
      <c r="D152" s="9" t="s">
        <v>668</v>
      </c>
      <c r="F152" s="10" t="s">
        <v>221</v>
      </c>
      <c r="G152" s="10" t="str">
        <f t="shared" si="23"/>
        <v> VALID MEASUREMENT</v>
      </c>
      <c r="H152" s="10" t="str">
        <f t="shared" si="21"/>
        <v>VALID MEASUREMENT</v>
      </c>
      <c r="I152" s="10" t="str">
        <f t="shared" si="20"/>
        <v> 0.031</v>
      </c>
      <c r="J152" s="10" t="str">
        <f t="shared" si="22"/>
        <v>0.031</v>
      </c>
      <c r="K152" s="10" t="s">
        <v>829</v>
      </c>
      <c r="N152" s="10">
        <f>VALUE(K152)</f>
        <v>0.031</v>
      </c>
      <c r="O152" s="18">
        <f>IF($H152="NO REPLY","No reply",N152*1000)</f>
        <v>31</v>
      </c>
      <c r="Z152" t="str">
        <f t="shared" si="24"/>
        <v>0,031</v>
      </c>
    </row>
    <row r="153" spans="1:26" ht="12.75">
      <c r="A153" s="9" t="s">
        <v>224</v>
      </c>
      <c r="B153" s="9" t="s">
        <v>669</v>
      </c>
      <c r="C153" s="9" t="s">
        <v>670</v>
      </c>
      <c r="D153" s="9" t="s">
        <v>782</v>
      </c>
      <c r="H153" s="10">
        <f t="shared" si="21"/>
      </c>
      <c r="J153" s="10">
        <f t="shared" si="22"/>
      </c>
      <c r="K153" s="10" t="s">
        <v>715</v>
      </c>
      <c r="N153" s="22"/>
      <c r="Z153">
        <f t="shared" si="24"/>
      </c>
    </row>
    <row r="154" spans="1:26" ht="12.75">
      <c r="A154" s="9" t="s">
        <v>225</v>
      </c>
      <c r="B154" s="9" t="s">
        <v>669</v>
      </c>
      <c r="C154" s="9" t="s">
        <v>670</v>
      </c>
      <c r="D154" s="9" t="s">
        <v>783</v>
      </c>
      <c r="F154" s="10" t="s">
        <v>222</v>
      </c>
      <c r="G154" s="10" t="str">
        <f t="shared" si="23"/>
        <v> PASS</v>
      </c>
      <c r="H154" s="10" t="str">
        <f t="shared" si="21"/>
        <v>PASS</v>
      </c>
      <c r="I154" s="10">
        <f t="shared" si="20"/>
        <v>0</v>
      </c>
      <c r="J154" s="10" t="str">
        <f t="shared" si="22"/>
        <v>0</v>
      </c>
      <c r="K154" s="10" t="s">
        <v>718</v>
      </c>
      <c r="M154" s="10">
        <f>IF(H154="FAIL",0,1)</f>
        <v>1</v>
      </c>
      <c r="N154" s="22"/>
      <c r="Z154" t="str">
        <f t="shared" si="24"/>
        <v>0</v>
      </c>
    </row>
    <row r="155" spans="1:26" ht="12.75">
      <c r="A155" s="9" t="s">
        <v>226</v>
      </c>
      <c r="B155" s="9" t="s">
        <v>669</v>
      </c>
      <c r="C155" s="9" t="s">
        <v>670</v>
      </c>
      <c r="D155" s="9" t="s">
        <v>784</v>
      </c>
      <c r="F155" s="10" t="s">
        <v>223</v>
      </c>
      <c r="G155" s="10" t="str">
        <f t="shared" si="23"/>
        <v> VALID MEASUREMENT</v>
      </c>
      <c r="H155" s="10" t="str">
        <f t="shared" si="21"/>
        <v>VALID MEASUREMENT</v>
      </c>
      <c r="I155" s="10" t="str">
        <f t="shared" si="20"/>
        <v> PASS</v>
      </c>
      <c r="J155" s="10" t="str">
        <f t="shared" si="22"/>
        <v>PASS</v>
      </c>
      <c r="K155" s="10" t="s">
        <v>723</v>
      </c>
      <c r="M155" s="10">
        <f>IF(H155="FAIL",0,1)</f>
        <v>1</v>
      </c>
      <c r="O155" s="18"/>
      <c r="Z155" t="str">
        <f t="shared" si="24"/>
        <v>PASS</v>
      </c>
    </row>
    <row r="156" spans="1:26" ht="12.75">
      <c r="A156" s="9" t="s">
        <v>227</v>
      </c>
      <c r="B156" s="9" t="s">
        <v>669</v>
      </c>
      <c r="C156" s="9" t="s">
        <v>670</v>
      </c>
      <c r="D156" s="9" t="s">
        <v>785</v>
      </c>
      <c r="F156" s="10" t="s">
        <v>224</v>
      </c>
      <c r="G156" s="10" t="str">
        <f t="shared" si="23"/>
        <v> VALID MEASUREMENT</v>
      </c>
      <c r="H156" s="10" t="str">
        <f t="shared" si="21"/>
        <v>VALID MEASUREMENT</v>
      </c>
      <c r="I156" s="10" t="str">
        <f t="shared" si="20"/>
        <v> 0.536</v>
      </c>
      <c r="J156" s="10" t="str">
        <f t="shared" si="22"/>
        <v>0.536</v>
      </c>
      <c r="K156" s="10" t="s">
        <v>830</v>
      </c>
      <c r="N156" s="10">
        <f>VALUE(K156)</f>
        <v>0.536</v>
      </c>
      <c r="O156" s="18">
        <f>IF($H156="NO REPLY","No reply",N156*1000)</f>
        <v>536</v>
      </c>
      <c r="Z156" t="str">
        <f t="shared" si="24"/>
        <v>0,536</v>
      </c>
    </row>
    <row r="157" spans="6:26" ht="12.75">
      <c r="F157" s="10" t="s">
        <v>225</v>
      </c>
      <c r="G157" s="10" t="str">
        <f t="shared" si="23"/>
        <v> VALID MEASUREMENT</v>
      </c>
      <c r="H157" s="10" t="str">
        <f t="shared" si="21"/>
        <v>VALID MEASUREMENT</v>
      </c>
      <c r="I157" s="10" t="str">
        <f t="shared" si="20"/>
        <v> 0.533</v>
      </c>
      <c r="J157" s="10" t="str">
        <f t="shared" si="22"/>
        <v>0.533</v>
      </c>
      <c r="K157" s="10" t="s">
        <v>831</v>
      </c>
      <c r="N157" s="10">
        <f>VALUE(K157)</f>
        <v>0.533</v>
      </c>
      <c r="O157" s="18">
        <f>IF($H157="NO REPLY","No reply",N157*1000)</f>
        <v>533</v>
      </c>
      <c r="Z157" t="str">
        <f t="shared" si="24"/>
        <v>0,533</v>
      </c>
    </row>
    <row r="158" spans="1:26" ht="12.75">
      <c r="A158" s="9" t="s">
        <v>228</v>
      </c>
      <c r="B158" s="9" t="s">
        <v>668</v>
      </c>
      <c r="F158" s="10" t="s">
        <v>226</v>
      </c>
      <c r="G158" s="10" t="str">
        <f t="shared" si="23"/>
        <v> VALID MEASUREMENT</v>
      </c>
      <c r="H158" s="10" t="str">
        <f t="shared" si="21"/>
        <v>VALID MEASUREMENT</v>
      </c>
      <c r="I158" s="10" t="str">
        <f t="shared" si="20"/>
        <v> 0.528</v>
      </c>
      <c r="J158" s="10" t="str">
        <f t="shared" si="22"/>
        <v>0.528</v>
      </c>
      <c r="K158" s="10" t="s">
        <v>832</v>
      </c>
      <c r="N158" s="10">
        <f>VALUE(K158)</f>
        <v>0.528</v>
      </c>
      <c r="O158" s="18">
        <f>IF($H158="NO REPLY","No reply",N158*1000)</f>
        <v>528</v>
      </c>
      <c r="Z158" t="str">
        <f t="shared" si="24"/>
        <v>0,528</v>
      </c>
    </row>
    <row r="159" spans="1:26" ht="12.75">
      <c r="A159" s="9" t="s">
        <v>229</v>
      </c>
      <c r="B159" s="9" t="s">
        <v>669</v>
      </c>
      <c r="C159" s="9" t="s">
        <v>670</v>
      </c>
      <c r="D159" s="9" t="s">
        <v>668</v>
      </c>
      <c r="F159" s="10" t="s">
        <v>227</v>
      </c>
      <c r="G159" s="10" t="str">
        <f t="shared" si="23"/>
        <v> VALID MEASUREMENT</v>
      </c>
      <c r="H159" s="10" t="str">
        <f t="shared" si="21"/>
        <v>VALID MEASUREMENT</v>
      </c>
      <c r="I159" s="10" t="str">
        <f t="shared" si="20"/>
        <v> 0.532</v>
      </c>
      <c r="J159" s="10" t="str">
        <f t="shared" si="22"/>
        <v>0.532</v>
      </c>
      <c r="K159" s="10" t="s">
        <v>833</v>
      </c>
      <c r="N159" s="10">
        <f>VALUE(K159)</f>
        <v>0.532</v>
      </c>
      <c r="O159" s="18">
        <f>IF($H159="NO REPLY","No reply",N159*1000)</f>
        <v>532</v>
      </c>
      <c r="Z159" t="str">
        <f t="shared" si="24"/>
        <v>0,532</v>
      </c>
    </row>
    <row r="160" spans="1:26" ht="12.75">
      <c r="A160" s="9" t="s">
        <v>230</v>
      </c>
      <c r="B160" s="9" t="s">
        <v>669</v>
      </c>
      <c r="C160" s="9" t="s">
        <v>670</v>
      </c>
      <c r="D160" s="9" t="s">
        <v>786</v>
      </c>
      <c r="H160" s="10">
        <f t="shared" si="21"/>
      </c>
      <c r="J160" s="10">
        <f t="shared" si="22"/>
      </c>
      <c r="K160" s="10" t="s">
        <v>715</v>
      </c>
      <c r="N160" s="22"/>
      <c r="Z160">
        <f t="shared" si="24"/>
      </c>
    </row>
    <row r="161" spans="1:26" ht="12.75">
      <c r="A161" s="9" t="s">
        <v>231</v>
      </c>
      <c r="B161" s="9" t="s">
        <v>669</v>
      </c>
      <c r="C161" s="9" t="s">
        <v>670</v>
      </c>
      <c r="D161" s="9" t="s">
        <v>787</v>
      </c>
      <c r="F161" s="10" t="s">
        <v>228</v>
      </c>
      <c r="G161" s="10" t="str">
        <f t="shared" si="23"/>
        <v> PASS</v>
      </c>
      <c r="H161" s="10" t="str">
        <f t="shared" si="21"/>
        <v>PASS</v>
      </c>
      <c r="I161" s="10">
        <f t="shared" si="20"/>
        <v>0</v>
      </c>
      <c r="J161" s="10" t="str">
        <f t="shared" si="22"/>
        <v>0</v>
      </c>
      <c r="K161" s="10" t="s">
        <v>718</v>
      </c>
      <c r="M161" s="10">
        <f>IF(H161="FAIL",0,1)</f>
        <v>1</v>
      </c>
      <c r="N161" s="22"/>
      <c r="Z161" t="str">
        <f t="shared" si="24"/>
        <v>0</v>
      </c>
    </row>
    <row r="162" spans="1:26" ht="12.75">
      <c r="A162" s="9" t="s">
        <v>232</v>
      </c>
      <c r="B162" s="9" t="s">
        <v>669</v>
      </c>
      <c r="C162" s="9" t="s">
        <v>670</v>
      </c>
      <c r="D162" s="9" t="s">
        <v>788</v>
      </c>
      <c r="F162" s="10" t="s">
        <v>229</v>
      </c>
      <c r="G162" s="10" t="str">
        <f t="shared" si="23"/>
        <v> VALID MEASUREMENT</v>
      </c>
      <c r="H162" s="10" t="str">
        <f t="shared" si="21"/>
        <v>VALID MEASUREMENT</v>
      </c>
      <c r="I162" s="10" t="str">
        <f t="shared" si="20"/>
        <v> PASS</v>
      </c>
      <c r="J162" s="10" t="str">
        <f t="shared" si="22"/>
        <v>PASS</v>
      </c>
      <c r="K162" s="10" t="s">
        <v>723</v>
      </c>
      <c r="M162" s="10">
        <f>IF(H162="FAIL",0,1)</f>
        <v>1</v>
      </c>
      <c r="O162" s="18"/>
      <c r="Z162" t="str">
        <f t="shared" si="24"/>
        <v>PASS</v>
      </c>
    </row>
    <row r="163" spans="6:26" ht="12.75">
      <c r="F163" s="10" t="s">
        <v>230</v>
      </c>
      <c r="G163" s="10" t="str">
        <f t="shared" si="23"/>
        <v> VALID MEASUREMENT</v>
      </c>
      <c r="H163" s="10" t="str">
        <f t="shared" si="21"/>
        <v>VALID MEASUREMENT</v>
      </c>
      <c r="I163" s="10" t="str">
        <f t="shared" si="20"/>
        <v> 0.999</v>
      </c>
      <c r="J163" s="10" t="str">
        <f t="shared" si="22"/>
        <v>0.999</v>
      </c>
      <c r="K163" s="10" t="s">
        <v>834</v>
      </c>
      <c r="N163" s="10">
        <f>VALUE(K163)</f>
        <v>0.999</v>
      </c>
      <c r="O163" s="18">
        <f>IF($H163="NO REPLY","No reply",N163*1000)</f>
        <v>999</v>
      </c>
      <c r="Z163" t="str">
        <f t="shared" si="24"/>
        <v>0,999</v>
      </c>
    </row>
    <row r="164" spans="1:26" ht="12.75">
      <c r="A164" s="9" t="s">
        <v>233</v>
      </c>
      <c r="B164" s="9" t="s">
        <v>668</v>
      </c>
      <c r="F164" s="10" t="s">
        <v>231</v>
      </c>
      <c r="G164" s="10" t="str">
        <f t="shared" si="23"/>
        <v> VALID MEASUREMENT</v>
      </c>
      <c r="H164" s="10" t="str">
        <f t="shared" si="21"/>
        <v>VALID MEASUREMENT</v>
      </c>
      <c r="I164" s="10" t="str">
        <f aca="true" t="shared" si="25" ref="I164:I227">VLOOKUP($F164,$A$2:$D$450,4,FALSE)</f>
        <v> 3.500</v>
      </c>
      <c r="J164" s="10" t="str">
        <f t="shared" si="22"/>
        <v>3.500</v>
      </c>
      <c r="K164" s="10" t="s">
        <v>835</v>
      </c>
      <c r="N164" s="10">
        <f>VALUE(K164)</f>
        <v>3.5</v>
      </c>
      <c r="O164" s="18">
        <f>IF($H164="NO REPLY","No reply",N164)</f>
        <v>3.5</v>
      </c>
      <c r="Z164" t="str">
        <f t="shared" si="24"/>
        <v>3,500</v>
      </c>
    </row>
    <row r="165" spans="1:26" ht="12.75">
      <c r="A165" s="9" t="s">
        <v>234</v>
      </c>
      <c r="B165" s="9" t="s">
        <v>669</v>
      </c>
      <c r="C165" s="9" t="s">
        <v>670</v>
      </c>
      <c r="D165" s="9" t="s">
        <v>687</v>
      </c>
      <c r="F165" s="10" t="s">
        <v>232</v>
      </c>
      <c r="G165" s="10" t="str">
        <f t="shared" si="23"/>
        <v> VALID MEASUREMENT</v>
      </c>
      <c r="H165" s="10" t="str">
        <f t="shared" si="21"/>
        <v>VALID MEASUREMENT</v>
      </c>
      <c r="I165" s="10" t="str">
        <f t="shared" si="25"/>
        <v> 4.499</v>
      </c>
      <c r="J165" s="10" t="str">
        <f t="shared" si="22"/>
        <v>4.499</v>
      </c>
      <c r="K165" s="10" t="s">
        <v>836</v>
      </c>
      <c r="N165" s="10">
        <f>VALUE(K165)</f>
        <v>4.499</v>
      </c>
      <c r="O165" s="18">
        <f>IF($H165="NO REPLY","No reply",N165)</f>
        <v>4.499</v>
      </c>
      <c r="Z165" t="str">
        <f t="shared" si="24"/>
        <v>4,499</v>
      </c>
    </row>
    <row r="166" spans="1:26" ht="12.75">
      <c r="A166" s="9" t="s">
        <v>235</v>
      </c>
      <c r="B166" s="9" t="s">
        <v>669</v>
      </c>
      <c r="C166" s="9" t="s">
        <v>670</v>
      </c>
      <c r="D166" s="9" t="s">
        <v>688</v>
      </c>
      <c r="H166" s="10">
        <f t="shared" si="21"/>
      </c>
      <c r="J166" s="10">
        <f t="shared" si="22"/>
      </c>
      <c r="K166" s="10" t="s">
        <v>715</v>
      </c>
      <c r="Z166">
        <f t="shared" si="24"/>
      </c>
    </row>
    <row r="167" spans="6:26" ht="12.75">
      <c r="F167" s="10" t="s">
        <v>233</v>
      </c>
      <c r="G167" s="10" t="str">
        <f t="shared" si="23"/>
        <v> PASS</v>
      </c>
      <c r="H167" s="10" t="str">
        <f t="shared" si="21"/>
        <v>PASS</v>
      </c>
      <c r="I167" s="10">
        <f t="shared" si="25"/>
        <v>0</v>
      </c>
      <c r="J167" s="10" t="str">
        <f t="shared" si="22"/>
        <v>0</v>
      </c>
      <c r="K167" s="35" t="s">
        <v>718</v>
      </c>
      <c r="L167" s="22"/>
      <c r="M167" s="10">
        <f>IF(H167="FAIL",0,1)</f>
        <v>1</v>
      </c>
      <c r="Z167" t="str">
        <f t="shared" si="24"/>
        <v>0</v>
      </c>
    </row>
    <row r="168" spans="1:26" ht="12.75">
      <c r="A168" s="9" t="s">
        <v>236</v>
      </c>
      <c r="B168" s="9" t="s">
        <v>668</v>
      </c>
      <c r="F168" s="10" t="s">
        <v>234</v>
      </c>
      <c r="G168" s="10" t="str">
        <f t="shared" si="23"/>
        <v> VALID MEASUREMENT</v>
      </c>
      <c r="H168" s="10" t="str">
        <f t="shared" si="21"/>
        <v>VALID MEASUREMENT</v>
      </c>
      <c r="I168" s="10" t="str">
        <f t="shared" si="25"/>
        <v> 0.2</v>
      </c>
      <c r="J168" s="10" t="str">
        <f t="shared" si="22"/>
        <v>0.2</v>
      </c>
      <c r="K168" s="10" t="s">
        <v>732</v>
      </c>
      <c r="N168" s="10">
        <f>VALUE(K168)</f>
        <v>0.2</v>
      </c>
      <c r="O168" s="18">
        <f>IF($H168="NO REPLY","No reply",N168)</f>
        <v>0.2</v>
      </c>
      <c r="Z168" t="str">
        <f t="shared" si="24"/>
        <v>0,2</v>
      </c>
    </row>
    <row r="169" spans="1:26" ht="12.75">
      <c r="A169" s="9" t="s">
        <v>237</v>
      </c>
      <c r="B169" s="9" t="s">
        <v>669</v>
      </c>
      <c r="C169" s="9" t="s">
        <v>670</v>
      </c>
      <c r="D169" s="9" t="s">
        <v>689</v>
      </c>
      <c r="F169" s="10" t="s">
        <v>235</v>
      </c>
      <c r="G169" s="10" t="str">
        <f t="shared" si="23"/>
        <v> VALID MEASUREMENT</v>
      </c>
      <c r="H169" s="10" t="str">
        <f t="shared" si="21"/>
        <v>VALID MEASUREMENT</v>
      </c>
      <c r="I169" s="10" t="str">
        <f t="shared" si="25"/>
        <v> 0.4</v>
      </c>
      <c r="J169" s="10" t="str">
        <f t="shared" si="22"/>
        <v>0.4</v>
      </c>
      <c r="K169" s="10" t="s">
        <v>730</v>
      </c>
      <c r="N169" s="10">
        <f>VALUE(K169)</f>
        <v>0.4</v>
      </c>
      <c r="O169" s="18">
        <f>IF($H169="NO REPLY","No reply",N169)</f>
        <v>0.4</v>
      </c>
      <c r="Z169" t="str">
        <f t="shared" si="24"/>
        <v>0,4</v>
      </c>
    </row>
    <row r="170" spans="1:26" ht="12.75">
      <c r="A170" s="9" t="s">
        <v>238</v>
      </c>
      <c r="B170" s="9" t="s">
        <v>669</v>
      </c>
      <c r="C170" s="9" t="s">
        <v>670</v>
      </c>
      <c r="D170" s="9" t="s">
        <v>674</v>
      </c>
      <c r="H170" s="10">
        <f t="shared" si="21"/>
      </c>
      <c r="J170" s="10">
        <f t="shared" si="22"/>
      </c>
      <c r="K170" s="10" t="s">
        <v>715</v>
      </c>
      <c r="Z170">
        <f t="shared" si="24"/>
      </c>
    </row>
    <row r="171" spans="6:26" ht="12.75">
      <c r="F171" s="10" t="s">
        <v>236</v>
      </c>
      <c r="G171" s="10" t="str">
        <f t="shared" si="23"/>
        <v> PASS</v>
      </c>
      <c r="H171" s="10" t="str">
        <f t="shared" si="21"/>
        <v>PASS</v>
      </c>
      <c r="I171" s="10">
        <f t="shared" si="25"/>
        <v>0</v>
      </c>
      <c r="J171" s="10" t="str">
        <f t="shared" si="22"/>
        <v>0</v>
      </c>
      <c r="K171" s="10" t="s">
        <v>718</v>
      </c>
      <c r="M171" s="10">
        <f>IF(H171="FAIL",0,1)</f>
        <v>1</v>
      </c>
      <c r="Z171" t="str">
        <f t="shared" si="24"/>
        <v>0</v>
      </c>
    </row>
    <row r="172" spans="1:26" ht="12.75">
      <c r="A172" s="9" t="s">
        <v>239</v>
      </c>
      <c r="B172" s="9" t="s">
        <v>668</v>
      </c>
      <c r="F172" s="10" t="s">
        <v>237</v>
      </c>
      <c r="G172" s="10" t="str">
        <f t="shared" si="23"/>
        <v> VALID MEASUREMENT</v>
      </c>
      <c r="H172" s="10" t="str">
        <f t="shared" si="21"/>
        <v>VALID MEASUREMENT</v>
      </c>
      <c r="I172" s="10" t="str">
        <f t="shared" si="25"/>
        <v> NO REPLY</v>
      </c>
      <c r="J172" s="10" t="str">
        <f t="shared" si="22"/>
        <v>NO REPLY</v>
      </c>
      <c r="K172" s="10" t="s">
        <v>733</v>
      </c>
      <c r="N172" s="23"/>
      <c r="O172" s="22" t="str">
        <f>IF(H172="NO REPLY","No reply",K172)</f>
        <v>NO REPLY</v>
      </c>
      <c r="Z172" t="str">
        <f t="shared" si="24"/>
        <v>NO REPLY</v>
      </c>
    </row>
    <row r="173" spans="1:26" ht="12.75">
      <c r="A173" s="9" t="s">
        <v>240</v>
      </c>
      <c r="B173" s="9" t="s">
        <v>669</v>
      </c>
      <c r="C173" s="9" t="s">
        <v>670</v>
      </c>
      <c r="D173" s="9" t="s">
        <v>789</v>
      </c>
      <c r="F173" s="10" t="s">
        <v>238</v>
      </c>
      <c r="G173" s="10" t="str">
        <f t="shared" si="23"/>
        <v> VALID MEASUREMENT</v>
      </c>
      <c r="H173" s="10" t="str">
        <f t="shared" si="21"/>
        <v>VALID MEASUREMENT</v>
      </c>
      <c r="I173" s="10" t="str">
        <f t="shared" si="25"/>
        <v> REPLY</v>
      </c>
      <c r="J173" s="10" t="str">
        <f t="shared" si="22"/>
        <v>REPLY</v>
      </c>
      <c r="K173" s="10" t="s">
        <v>719</v>
      </c>
      <c r="O173" s="22" t="str">
        <f>IF(H173="NO REPLY","No reply",K173)</f>
        <v>REPLY</v>
      </c>
      <c r="Z173" t="str">
        <f t="shared" si="24"/>
        <v>REPLY</v>
      </c>
    </row>
    <row r="174" spans="1:26" ht="12.75">
      <c r="A174" s="9" t="s">
        <v>241</v>
      </c>
      <c r="B174" s="9" t="s">
        <v>669</v>
      </c>
      <c r="C174" s="9" t="s">
        <v>670</v>
      </c>
      <c r="D174" s="9" t="s">
        <v>705</v>
      </c>
      <c r="H174" s="10">
        <f t="shared" si="21"/>
      </c>
      <c r="J174" s="10">
        <f t="shared" si="22"/>
      </c>
      <c r="K174" s="22" t="s">
        <v>715</v>
      </c>
      <c r="L174" s="22"/>
      <c r="Z174">
        <f t="shared" si="24"/>
      </c>
    </row>
    <row r="175" spans="6:26" ht="12.75">
      <c r="F175" s="10" t="s">
        <v>239</v>
      </c>
      <c r="G175" s="10" t="str">
        <f t="shared" si="23"/>
        <v> PASS</v>
      </c>
      <c r="H175" s="10" t="str">
        <f t="shared" si="21"/>
        <v>PASS</v>
      </c>
      <c r="I175" s="10">
        <f t="shared" si="25"/>
        <v>0</v>
      </c>
      <c r="J175" s="10" t="str">
        <f t="shared" si="22"/>
        <v>0</v>
      </c>
      <c r="K175" s="10" t="s">
        <v>718</v>
      </c>
      <c r="M175" s="10">
        <f>IF(H175="FAIL",0,1)</f>
        <v>1</v>
      </c>
      <c r="Z175" t="str">
        <f t="shared" si="24"/>
        <v>0</v>
      </c>
    </row>
    <row r="176" spans="1:26" ht="12.75">
      <c r="A176" s="9" t="s">
        <v>242</v>
      </c>
      <c r="B176" s="9" t="s">
        <v>668</v>
      </c>
      <c r="F176" s="10" t="s">
        <v>240</v>
      </c>
      <c r="G176" s="10" t="str">
        <f t="shared" si="23"/>
        <v> VALID MEASUREMENT</v>
      </c>
      <c r="H176" s="10" t="str">
        <f t="shared" si="21"/>
        <v>VALID MEASUREMENT</v>
      </c>
      <c r="I176" s="10" t="str">
        <f t="shared" si="25"/>
        <v> 0.85</v>
      </c>
      <c r="J176" s="10" t="str">
        <f t="shared" si="22"/>
        <v>0.85</v>
      </c>
      <c r="K176" s="10" t="s">
        <v>837</v>
      </c>
      <c r="N176" s="10">
        <f>VALUE(K176)</f>
        <v>0.85</v>
      </c>
      <c r="O176" s="18">
        <f>IF($H175="NO REPLY","No squitters",N176)</f>
        <v>0.85</v>
      </c>
      <c r="Z176" t="str">
        <f t="shared" si="24"/>
        <v>0,85</v>
      </c>
    </row>
    <row r="177" spans="1:26" ht="12.75">
      <c r="A177" s="9" t="s">
        <v>243</v>
      </c>
      <c r="B177" s="9" t="s">
        <v>669</v>
      </c>
      <c r="C177" s="9" t="s">
        <v>670</v>
      </c>
      <c r="D177" s="9" t="s">
        <v>680</v>
      </c>
      <c r="F177" s="10" t="s">
        <v>241</v>
      </c>
      <c r="G177" s="10" t="str">
        <f t="shared" si="23"/>
        <v> VALID MEASUREMENT</v>
      </c>
      <c r="H177" s="10" t="str">
        <f t="shared" si="21"/>
        <v>VALID MEASUREMENT</v>
      </c>
      <c r="I177" s="10" t="str">
        <f t="shared" si="25"/>
        <v> NO</v>
      </c>
      <c r="J177" s="10" t="str">
        <f t="shared" si="22"/>
        <v>NO</v>
      </c>
      <c r="K177" s="10" t="s">
        <v>746</v>
      </c>
      <c r="N177" s="22"/>
      <c r="O177" s="22" t="str">
        <f>K177</f>
        <v>NO</v>
      </c>
      <c r="Z177" t="str">
        <f t="shared" si="24"/>
        <v>NO</v>
      </c>
    </row>
    <row r="178" spans="1:26" ht="12.75">
      <c r="A178" s="9" t="s">
        <v>244</v>
      </c>
      <c r="B178" s="9" t="s">
        <v>669</v>
      </c>
      <c r="C178" s="9" t="s">
        <v>670</v>
      </c>
      <c r="D178" s="9" t="s">
        <v>681</v>
      </c>
      <c r="H178" s="10">
        <f t="shared" si="21"/>
      </c>
      <c r="J178" s="10">
        <f t="shared" si="22"/>
      </c>
      <c r="K178" s="10" t="s">
        <v>715</v>
      </c>
      <c r="Z178">
        <f t="shared" si="24"/>
      </c>
    </row>
    <row r="179" spans="6:26" ht="12.75">
      <c r="F179" s="10" t="s">
        <v>242</v>
      </c>
      <c r="G179" s="10" t="str">
        <f t="shared" si="23"/>
        <v> PASS</v>
      </c>
      <c r="H179" s="10" t="str">
        <f t="shared" si="21"/>
        <v>PASS</v>
      </c>
      <c r="I179" s="10">
        <f t="shared" si="25"/>
        <v>0</v>
      </c>
      <c r="J179" s="10" t="str">
        <f t="shared" si="22"/>
        <v>0</v>
      </c>
      <c r="K179" s="10" t="s">
        <v>718</v>
      </c>
      <c r="M179" s="10">
        <f>IF(H179="FAIL",0,1)</f>
        <v>1</v>
      </c>
      <c r="Z179" t="str">
        <f t="shared" si="24"/>
        <v>0</v>
      </c>
    </row>
    <row r="180" spans="1:26" ht="12.75">
      <c r="A180" s="9" t="s">
        <v>245</v>
      </c>
      <c r="B180" s="9" t="s">
        <v>668</v>
      </c>
      <c r="F180" s="10" t="s">
        <v>243</v>
      </c>
      <c r="G180" s="10" t="str">
        <f t="shared" si="23"/>
        <v> VALID MEASUREMENT</v>
      </c>
      <c r="H180" s="10" t="str">
        <f t="shared" si="21"/>
        <v>VALID MEASUREMENT</v>
      </c>
      <c r="I180" s="10" t="str">
        <f t="shared" si="25"/>
        <v> 99</v>
      </c>
      <c r="J180" s="10" t="str">
        <f t="shared" si="22"/>
        <v>99</v>
      </c>
      <c r="K180" s="10" t="s">
        <v>726</v>
      </c>
      <c r="M180" s="32"/>
      <c r="N180" s="10">
        <f>VALUE(K180)</f>
        <v>99</v>
      </c>
      <c r="O180" s="18">
        <f>IF($H$125="NO REPLY","No reply",N180/100)</f>
        <v>0.99</v>
      </c>
      <c r="Z180" t="str">
        <f t="shared" si="24"/>
        <v>99</v>
      </c>
    </row>
    <row r="181" spans="1:26" ht="12.75">
      <c r="A181" s="9" t="s">
        <v>246</v>
      </c>
      <c r="B181" s="9" t="s">
        <v>669</v>
      </c>
      <c r="C181" s="9" t="s">
        <v>670</v>
      </c>
      <c r="D181" s="9" t="s">
        <v>668</v>
      </c>
      <c r="F181" s="10" t="s">
        <v>244</v>
      </c>
      <c r="G181" s="10" t="str">
        <f t="shared" si="23"/>
        <v> VALID MEASUREMENT</v>
      </c>
      <c r="H181" s="10" t="str">
        <f t="shared" si="21"/>
        <v>VALID MEASUREMENT</v>
      </c>
      <c r="I181" s="10" t="str">
        <f t="shared" si="25"/>
        <v> 0</v>
      </c>
      <c r="J181" s="10" t="str">
        <f t="shared" si="22"/>
        <v>0</v>
      </c>
      <c r="K181" s="10" t="s">
        <v>718</v>
      </c>
      <c r="N181" s="10">
        <f>VALUE(K181)</f>
        <v>0</v>
      </c>
      <c r="O181" s="18">
        <f>IF($H$125="NO REPLY","No reply",N181/100)</f>
        <v>0</v>
      </c>
      <c r="Z181" t="str">
        <f t="shared" si="24"/>
        <v>0</v>
      </c>
    </row>
    <row r="182" spans="8:26" ht="12.75">
      <c r="H182" s="10">
        <f t="shared" si="21"/>
      </c>
      <c r="J182" s="10">
        <f t="shared" si="22"/>
      </c>
      <c r="K182" s="10" t="s">
        <v>715</v>
      </c>
      <c r="Z182">
        <f t="shared" si="24"/>
      </c>
    </row>
    <row r="183" spans="1:26" ht="12.75">
      <c r="A183" s="9" t="s">
        <v>247</v>
      </c>
      <c r="B183" s="9" t="s">
        <v>690</v>
      </c>
      <c r="F183" s="10" t="s">
        <v>245</v>
      </c>
      <c r="G183" s="10" t="str">
        <f t="shared" si="23"/>
        <v> PASS</v>
      </c>
      <c r="H183" s="10" t="str">
        <f t="shared" si="21"/>
        <v>PASS</v>
      </c>
      <c r="I183" s="10">
        <f t="shared" si="25"/>
        <v>0</v>
      </c>
      <c r="J183" s="10" t="str">
        <f t="shared" si="22"/>
        <v>0</v>
      </c>
      <c r="K183" s="10" t="s">
        <v>718</v>
      </c>
      <c r="M183" s="10">
        <f>IF(H183="FAIL",0,1)</f>
        <v>1</v>
      </c>
      <c r="Z183" t="str">
        <f t="shared" si="24"/>
        <v>0</v>
      </c>
    </row>
    <row r="184" spans="1:26" ht="12.75">
      <c r="A184" s="9" t="s">
        <v>248</v>
      </c>
      <c r="B184" s="9" t="s">
        <v>669</v>
      </c>
      <c r="C184" s="9" t="s">
        <v>670</v>
      </c>
      <c r="D184" s="9" t="s">
        <v>686</v>
      </c>
      <c r="F184" s="10" t="s">
        <v>246</v>
      </c>
      <c r="G184" s="10" t="str">
        <f t="shared" si="23"/>
        <v> VALID MEASUREMENT</v>
      </c>
      <c r="H184" s="10" t="str">
        <f t="shared" si="21"/>
        <v>VALID MEASUREMENT</v>
      </c>
      <c r="I184" s="10" t="str">
        <f t="shared" si="25"/>
        <v> PASS</v>
      </c>
      <c r="J184" s="10" t="str">
        <f t="shared" si="22"/>
        <v>PASS</v>
      </c>
      <c r="K184" s="10" t="s">
        <v>723</v>
      </c>
      <c r="O184" s="22" t="str">
        <f>IF(H184="NO REPLY","No reply",K184)</f>
        <v>PASS</v>
      </c>
      <c r="Z184" t="str">
        <f t="shared" si="24"/>
        <v>PASS</v>
      </c>
    </row>
    <row r="185" spans="8:26" ht="12.75">
      <c r="H185" s="10">
        <f t="shared" si="21"/>
      </c>
      <c r="J185" s="10">
        <f t="shared" si="22"/>
      </c>
      <c r="K185" s="10" t="s">
        <v>715</v>
      </c>
      <c r="Z185">
        <f t="shared" si="24"/>
      </c>
    </row>
    <row r="186" spans="1:26" ht="12.75">
      <c r="A186" s="9" t="s">
        <v>249</v>
      </c>
      <c r="B186" s="9" t="s">
        <v>668</v>
      </c>
      <c r="F186" s="10" t="s">
        <v>247</v>
      </c>
      <c r="G186" s="10" t="str">
        <f t="shared" si="23"/>
        <v> NOT RUN</v>
      </c>
      <c r="H186" s="10" t="str">
        <f t="shared" si="21"/>
        <v>NOT RUN</v>
      </c>
      <c r="I186" s="10">
        <f t="shared" si="25"/>
        <v>0</v>
      </c>
      <c r="J186" s="10" t="str">
        <f t="shared" si="22"/>
        <v>0</v>
      </c>
      <c r="K186" s="10" t="s">
        <v>718</v>
      </c>
      <c r="M186" s="10">
        <f>IF(H186="FAIL",0,1)</f>
        <v>1</v>
      </c>
      <c r="Z186" t="str">
        <f t="shared" si="24"/>
        <v>0</v>
      </c>
    </row>
    <row r="187" spans="1:26" ht="12.75">
      <c r="A187" s="9" t="s">
        <v>250</v>
      </c>
      <c r="B187" s="9" t="s">
        <v>669</v>
      </c>
      <c r="C187" s="9" t="s">
        <v>670</v>
      </c>
      <c r="D187" s="9" t="s">
        <v>681</v>
      </c>
      <c r="F187" s="10" t="s">
        <v>248</v>
      </c>
      <c r="G187" s="10" t="str">
        <f t="shared" si="23"/>
        <v> VALID MEASUREMENT</v>
      </c>
      <c r="H187" s="10" t="str">
        <f t="shared" si="21"/>
        <v>VALID MEASUREMENT</v>
      </c>
      <c r="I187" s="10" t="str">
        <f t="shared" si="25"/>
        <v>  0.0</v>
      </c>
      <c r="J187" s="10" t="str">
        <f t="shared" si="22"/>
        <v>0.0</v>
      </c>
      <c r="K187" s="10" t="s">
        <v>717</v>
      </c>
      <c r="O187" s="18" t="str">
        <f>IF($H186="NOT RUN","Not run",K187)</f>
        <v>Not run</v>
      </c>
      <c r="Z187" t="str">
        <f t="shared" si="24"/>
        <v>0,0</v>
      </c>
    </row>
    <row r="188" spans="1:26" ht="12.75">
      <c r="A188" s="9" t="s">
        <v>251</v>
      </c>
      <c r="B188" s="9" t="s">
        <v>669</v>
      </c>
      <c r="C188" s="9" t="s">
        <v>670</v>
      </c>
      <c r="D188" s="9" t="s">
        <v>681</v>
      </c>
      <c r="H188" s="10">
        <f t="shared" si="21"/>
      </c>
      <c r="J188" s="10">
        <f t="shared" si="22"/>
      </c>
      <c r="K188" s="10" t="s">
        <v>715</v>
      </c>
      <c r="O188" s="22"/>
      <c r="Z188">
        <f t="shared" si="24"/>
      </c>
    </row>
    <row r="189" spans="1:26" ht="12.75">
      <c r="A189" s="9" t="s">
        <v>252</v>
      </c>
      <c r="B189" s="9" t="s">
        <v>669</v>
      </c>
      <c r="C189" s="9" t="s">
        <v>670</v>
      </c>
      <c r="D189" s="9" t="s">
        <v>681</v>
      </c>
      <c r="F189" s="10" t="s">
        <v>249</v>
      </c>
      <c r="G189" s="10" t="str">
        <f t="shared" si="23"/>
        <v> PASS</v>
      </c>
      <c r="H189" s="10" t="str">
        <f t="shared" si="21"/>
        <v>PASS</v>
      </c>
      <c r="I189" s="10">
        <f t="shared" si="25"/>
        <v>0</v>
      </c>
      <c r="J189" s="10" t="str">
        <f t="shared" si="22"/>
        <v>0</v>
      </c>
      <c r="K189" s="10" t="s">
        <v>718</v>
      </c>
      <c r="M189" s="10">
        <f>IF(H189="FAIL",0,1)</f>
        <v>1</v>
      </c>
      <c r="Z189" t="str">
        <f t="shared" si="24"/>
        <v>0</v>
      </c>
    </row>
    <row r="190" spans="1:26" ht="12.75">
      <c r="A190" s="9" t="s">
        <v>253</v>
      </c>
      <c r="B190" s="9" t="s">
        <v>669</v>
      </c>
      <c r="C190" s="9" t="s">
        <v>670</v>
      </c>
      <c r="D190" s="9" t="s">
        <v>681</v>
      </c>
      <c r="F190" s="10" t="s">
        <v>250</v>
      </c>
      <c r="G190" s="10" t="str">
        <f t="shared" si="23"/>
        <v> VALID MEASUREMENT</v>
      </c>
      <c r="H190" s="10" t="str">
        <f t="shared" si="21"/>
        <v>VALID MEASUREMENT</v>
      </c>
      <c r="I190" s="10" t="str">
        <f t="shared" si="25"/>
        <v> 0</v>
      </c>
      <c r="J190" s="10" t="str">
        <f t="shared" si="22"/>
        <v>0</v>
      </c>
      <c r="K190" s="10" t="s">
        <v>718</v>
      </c>
      <c r="M190" s="35"/>
      <c r="N190" s="35" t="str">
        <f>CONCATENATE("DF",K190)</f>
        <v>DF0</v>
      </c>
      <c r="O190" s="18" t="str">
        <f>IF($H$189="NO REPLY","No reply",N190)</f>
        <v>DF0</v>
      </c>
      <c r="Z190" t="str">
        <f t="shared" si="24"/>
        <v>0</v>
      </c>
    </row>
    <row r="191" spans="1:26" ht="12.75">
      <c r="A191" s="9" t="s">
        <v>254</v>
      </c>
      <c r="B191" s="9" t="s">
        <v>669</v>
      </c>
      <c r="C191" s="9" t="s">
        <v>670</v>
      </c>
      <c r="D191" s="9" t="s">
        <v>694</v>
      </c>
      <c r="F191" s="10" t="s">
        <v>251</v>
      </c>
      <c r="G191" s="10" t="str">
        <f t="shared" si="23"/>
        <v> VALID MEASUREMENT</v>
      </c>
      <c r="H191" s="10" t="str">
        <f t="shared" si="21"/>
        <v>VALID MEASUREMENT</v>
      </c>
      <c r="I191" s="10" t="str">
        <f t="shared" si="25"/>
        <v> 0</v>
      </c>
      <c r="J191" s="10" t="str">
        <f t="shared" si="22"/>
        <v>0</v>
      </c>
      <c r="K191" s="10" t="s">
        <v>718</v>
      </c>
      <c r="M191" s="35"/>
      <c r="N191" s="10">
        <f>VALUE(K191)</f>
        <v>0</v>
      </c>
      <c r="O191" s="22" t="str">
        <f>IF(N191,"GROUND","AIR")</f>
        <v>AIR</v>
      </c>
      <c r="Z191" t="str">
        <f t="shared" si="24"/>
        <v>0</v>
      </c>
    </row>
    <row r="192" spans="1:26" ht="12.75">
      <c r="A192" s="9" t="s">
        <v>255</v>
      </c>
      <c r="B192" s="9" t="s">
        <v>669</v>
      </c>
      <c r="C192" s="9" t="s">
        <v>670</v>
      </c>
      <c r="D192" s="9" t="s">
        <v>790</v>
      </c>
      <c r="F192" s="10" t="s">
        <v>252</v>
      </c>
      <c r="G192" s="10" t="str">
        <f t="shared" si="23"/>
        <v> VALID MEASUREMENT</v>
      </c>
      <c r="H192" s="10" t="str">
        <f t="shared" si="21"/>
        <v>VALID MEASUREMENT</v>
      </c>
      <c r="I192" s="10" t="str">
        <f t="shared" si="25"/>
        <v> 0</v>
      </c>
      <c r="J192" s="10" t="str">
        <f t="shared" si="22"/>
        <v>0</v>
      </c>
      <c r="K192" s="10" t="s">
        <v>718</v>
      </c>
      <c r="M192" s="35"/>
      <c r="N192" s="10">
        <f>VALUE(K192)</f>
        <v>0</v>
      </c>
      <c r="O192" s="18">
        <f>IF($H$189="NO REPLY","No reply",N192)</f>
        <v>0</v>
      </c>
      <c r="P192" s="45" t="str">
        <f>IF(O192,"Supported","Not supported")</f>
        <v>Not supported</v>
      </c>
      <c r="Z192" t="str">
        <f t="shared" si="24"/>
        <v>0</v>
      </c>
    </row>
    <row r="193" spans="1:26" ht="12.75">
      <c r="A193" s="9" t="s">
        <v>256</v>
      </c>
      <c r="B193" s="9" t="s">
        <v>669</v>
      </c>
      <c r="C193" s="9" t="s">
        <v>670</v>
      </c>
      <c r="D193" s="9" t="s">
        <v>756</v>
      </c>
      <c r="F193" s="10" t="s">
        <v>253</v>
      </c>
      <c r="G193" s="10" t="str">
        <f t="shared" si="23"/>
        <v> VALID MEASUREMENT</v>
      </c>
      <c r="H193" s="10" t="str">
        <f t="shared" si="21"/>
        <v>VALID MEASUREMENT</v>
      </c>
      <c r="I193" s="10" t="str">
        <f t="shared" si="25"/>
        <v> 0</v>
      </c>
      <c r="J193" s="10" t="str">
        <f t="shared" si="22"/>
        <v>0</v>
      </c>
      <c r="K193" s="10" t="s">
        <v>718</v>
      </c>
      <c r="M193" s="35"/>
      <c r="N193" s="10">
        <f>VALUE(K193)</f>
        <v>0</v>
      </c>
      <c r="O193" s="18">
        <f>IF($H$189="NO REPLY","No reply",N193)</f>
        <v>0</v>
      </c>
      <c r="Z193" t="str">
        <f t="shared" si="24"/>
        <v>0</v>
      </c>
    </row>
    <row r="194" spans="1:26" ht="12.75">
      <c r="A194" s="9" t="s">
        <v>257</v>
      </c>
      <c r="B194" s="9" t="s">
        <v>669</v>
      </c>
      <c r="C194" s="9" t="s">
        <v>670</v>
      </c>
      <c r="D194" s="9" t="s">
        <v>668</v>
      </c>
      <c r="F194" s="10" t="s">
        <v>254</v>
      </c>
      <c r="G194" s="10" t="str">
        <f t="shared" si="23"/>
        <v> VALID MEASUREMENT</v>
      </c>
      <c r="H194" s="10" t="str">
        <f t="shared" si="21"/>
        <v>VALID MEASUREMENT</v>
      </c>
      <c r="I194" s="10" t="str">
        <f t="shared" si="25"/>
        <v> 11</v>
      </c>
      <c r="J194" s="10" t="str">
        <f t="shared" si="22"/>
        <v>11</v>
      </c>
      <c r="K194" s="10" t="s">
        <v>429</v>
      </c>
      <c r="M194" s="35"/>
      <c r="N194" s="10">
        <f>VALUE(K194)</f>
        <v>11</v>
      </c>
      <c r="O194" s="18">
        <f>IF($H$189="NO REPLY","No reply",N194)</f>
        <v>11</v>
      </c>
      <c r="P194" s="45" t="str">
        <f>VLOOKUP(O194,$Q$10:$R$26,2,FALSE)</f>
        <v>Airspeed is &gt; 150 kts and ≤ 300 kts</v>
      </c>
      <c r="Z194" t="str">
        <f t="shared" si="24"/>
        <v>11</v>
      </c>
    </row>
    <row r="195" spans="1:26" ht="12.75">
      <c r="A195" s="9" t="s">
        <v>258</v>
      </c>
      <c r="B195" s="9" t="s">
        <v>669</v>
      </c>
      <c r="C195" s="9" t="s">
        <v>670</v>
      </c>
      <c r="D195" s="9" t="s">
        <v>754</v>
      </c>
      <c r="F195" s="10" t="s">
        <v>255</v>
      </c>
      <c r="G195" s="10" t="str">
        <f t="shared" si="23"/>
        <v> VALID MEASUREMENT</v>
      </c>
      <c r="H195" s="10" t="str">
        <f t="shared" si="21"/>
        <v>VALID MEASUREMENT</v>
      </c>
      <c r="I195" s="10" t="str">
        <f t="shared" si="25"/>
        <v> 00B8(00270)</v>
      </c>
      <c r="J195" s="10" t="str">
        <f t="shared" si="22"/>
        <v>00B8(00270)</v>
      </c>
      <c r="K195" s="22" t="s">
        <v>838</v>
      </c>
      <c r="M195" s="35"/>
      <c r="Z195" t="str">
        <f t="shared" si="24"/>
        <v>00B8(00270)</v>
      </c>
    </row>
    <row r="196" spans="1:26" ht="12.75">
      <c r="A196" s="9" t="s">
        <v>259</v>
      </c>
      <c r="B196" s="9" t="s">
        <v>669</v>
      </c>
      <c r="C196" s="9" t="s">
        <v>670</v>
      </c>
      <c r="D196" s="9" t="s">
        <v>668</v>
      </c>
      <c r="F196" s="10" t="s">
        <v>256</v>
      </c>
      <c r="G196" s="10" t="str">
        <f t="shared" si="23"/>
        <v> VALID MEASUREMENT</v>
      </c>
      <c r="H196" s="10" t="str">
        <f aca="true" t="shared" si="26" ref="H196:H259">TRIM($G196)</f>
        <v>VALID MEASUREMENT</v>
      </c>
      <c r="I196" s="10" t="str">
        <f t="shared" si="25"/>
        <v> 400</v>
      </c>
      <c r="J196" s="10" t="str">
        <f t="shared" si="22"/>
        <v>400</v>
      </c>
      <c r="K196" s="10" t="s">
        <v>804</v>
      </c>
      <c r="M196" s="35"/>
      <c r="N196" s="10">
        <f>VALUE(K196)</f>
        <v>400</v>
      </c>
      <c r="O196" s="18">
        <f>IF($H$189="NO REPLY","No reply",N196)</f>
        <v>400</v>
      </c>
      <c r="Z196" t="str">
        <f t="shared" si="24"/>
        <v>400</v>
      </c>
    </row>
    <row r="197" spans="6:26" ht="12.75">
      <c r="F197" s="10" t="s">
        <v>257</v>
      </c>
      <c r="G197" s="10" t="str">
        <f t="shared" si="23"/>
        <v> VALID MEASUREMENT</v>
      </c>
      <c r="H197" s="10" t="str">
        <f t="shared" si="26"/>
        <v>VALID MEASUREMENT</v>
      </c>
      <c r="I197" s="10" t="str">
        <f t="shared" si="25"/>
        <v> PASS</v>
      </c>
      <c r="J197" s="10" t="str">
        <f aca="true" t="shared" si="27" ref="J197:J260">TRIM($I197)</f>
        <v>PASS</v>
      </c>
      <c r="K197" s="10" t="s">
        <v>723</v>
      </c>
      <c r="M197" s="35"/>
      <c r="Z197" t="str">
        <f t="shared" si="24"/>
        <v>PASS</v>
      </c>
    </row>
    <row r="198" spans="1:26" ht="12.75">
      <c r="A198" s="9" t="s">
        <v>260</v>
      </c>
      <c r="B198" s="9" t="s">
        <v>668</v>
      </c>
      <c r="F198" s="10" t="s">
        <v>258</v>
      </c>
      <c r="G198" s="10" t="str">
        <f t="shared" si="23"/>
        <v> VALID MEASUREMENT</v>
      </c>
      <c r="H198" s="10" t="str">
        <f t="shared" si="26"/>
        <v>VALID MEASUREMENT</v>
      </c>
      <c r="I198" s="10" t="str">
        <f t="shared" si="25"/>
        <v> 3B7B93(16675623)</v>
      </c>
      <c r="J198" s="10" t="str">
        <f t="shared" si="27"/>
        <v>3B7B93(16675623)</v>
      </c>
      <c r="K198" s="10" t="s">
        <v>839</v>
      </c>
      <c r="M198" s="35"/>
      <c r="Z198" t="str">
        <f t="shared" si="24"/>
        <v>3B7B93(16675623)</v>
      </c>
    </row>
    <row r="199" spans="1:26" ht="12.75">
      <c r="A199" s="9" t="s">
        <v>261</v>
      </c>
      <c r="B199" s="9" t="s">
        <v>669</v>
      </c>
      <c r="C199" s="9" t="s">
        <v>670</v>
      </c>
      <c r="D199" s="9" t="s">
        <v>692</v>
      </c>
      <c r="F199" s="10" t="s">
        <v>259</v>
      </c>
      <c r="G199" s="10" t="str">
        <f t="shared" si="23"/>
        <v> VALID MEASUREMENT</v>
      </c>
      <c r="H199" s="10" t="str">
        <f t="shared" si="26"/>
        <v>VALID MEASUREMENT</v>
      </c>
      <c r="I199" s="10" t="str">
        <f t="shared" si="25"/>
        <v> PASS</v>
      </c>
      <c r="J199" s="10" t="str">
        <f t="shared" si="27"/>
        <v>PASS</v>
      </c>
      <c r="K199" s="10" t="s">
        <v>723</v>
      </c>
      <c r="M199" s="35"/>
      <c r="Z199" t="str">
        <f t="shared" si="24"/>
        <v>PASS</v>
      </c>
    </row>
    <row r="200" spans="1:26" ht="12.75">
      <c r="A200" s="9" t="s">
        <v>262</v>
      </c>
      <c r="B200" s="9" t="s">
        <v>669</v>
      </c>
      <c r="C200" s="9" t="s">
        <v>670</v>
      </c>
      <c r="D200" s="9" t="s">
        <v>681</v>
      </c>
      <c r="H200" s="10">
        <f t="shared" si="26"/>
      </c>
      <c r="J200" s="10">
        <f t="shared" si="27"/>
      </c>
      <c r="K200" s="10" t="s">
        <v>715</v>
      </c>
      <c r="M200" s="35"/>
      <c r="Z200">
        <f t="shared" si="24"/>
      </c>
    </row>
    <row r="201" spans="1:26" ht="12.75">
      <c r="A201" s="9" t="s">
        <v>263</v>
      </c>
      <c r="B201" s="9" t="s">
        <v>669</v>
      </c>
      <c r="C201" s="9" t="s">
        <v>670</v>
      </c>
      <c r="D201" s="9" t="s">
        <v>681</v>
      </c>
      <c r="F201" s="10" t="s">
        <v>260</v>
      </c>
      <c r="G201" s="10" t="str">
        <f t="shared" si="23"/>
        <v> PASS</v>
      </c>
      <c r="H201" s="10" t="str">
        <f t="shared" si="26"/>
        <v>PASS</v>
      </c>
      <c r="I201" s="10">
        <f t="shared" si="25"/>
        <v>0</v>
      </c>
      <c r="J201" s="10" t="str">
        <f t="shared" si="27"/>
        <v>0</v>
      </c>
      <c r="K201" s="10" t="s">
        <v>718</v>
      </c>
      <c r="M201" s="10">
        <f>IF(H201="FAIL",0,1)</f>
        <v>1</v>
      </c>
      <c r="Z201" t="str">
        <f t="shared" si="24"/>
        <v>0</v>
      </c>
    </row>
    <row r="202" spans="1:26" ht="12.75">
      <c r="A202" s="9" t="s">
        <v>264</v>
      </c>
      <c r="B202" s="9" t="s">
        <v>669</v>
      </c>
      <c r="C202" s="9" t="s">
        <v>670</v>
      </c>
      <c r="D202" s="9" t="s">
        <v>681</v>
      </c>
      <c r="F202" s="10" t="s">
        <v>261</v>
      </c>
      <c r="G202" s="10" t="str">
        <f aca="true" t="shared" si="28" ref="G202:G265">VLOOKUP($F202,$A$2:$B$450,2,FALSE)</f>
        <v> VALID MEASUREMENT</v>
      </c>
      <c r="H202" s="10" t="str">
        <f t="shared" si="26"/>
        <v>VALID MEASUREMENT</v>
      </c>
      <c r="I202" s="10" t="str">
        <f t="shared" si="25"/>
        <v> 4</v>
      </c>
      <c r="J202" s="10" t="str">
        <f t="shared" si="27"/>
        <v>4</v>
      </c>
      <c r="K202" s="10" t="s">
        <v>735</v>
      </c>
      <c r="M202" s="35"/>
      <c r="N202" s="35" t="str">
        <f>CONCATENATE("DF",K202)</f>
        <v>DF4</v>
      </c>
      <c r="O202" s="18" t="str">
        <f>IF($H$201="NO REPLY","No reply",N202)</f>
        <v>DF4</v>
      </c>
      <c r="Z202" t="str">
        <f aca="true" t="shared" si="29" ref="Z202:Z265">SUBSTITUTE(J202,".",",")</f>
        <v>4</v>
      </c>
    </row>
    <row r="203" spans="1:26" ht="12.75">
      <c r="A203" s="9" t="s">
        <v>265</v>
      </c>
      <c r="B203" s="9" t="s">
        <v>669</v>
      </c>
      <c r="C203" s="9" t="s">
        <v>670</v>
      </c>
      <c r="D203" s="9" t="s">
        <v>790</v>
      </c>
      <c r="F203" s="10" t="s">
        <v>262</v>
      </c>
      <c r="G203" s="10" t="str">
        <f t="shared" si="28"/>
        <v> VALID MEASUREMENT</v>
      </c>
      <c r="H203" s="10" t="str">
        <f t="shared" si="26"/>
        <v>VALID MEASUREMENT</v>
      </c>
      <c r="I203" s="10" t="str">
        <f t="shared" si="25"/>
        <v> 0</v>
      </c>
      <c r="J203" s="10" t="str">
        <f t="shared" si="27"/>
        <v>0</v>
      </c>
      <c r="K203" s="10" t="s">
        <v>718</v>
      </c>
      <c r="M203" s="35"/>
      <c r="N203" s="10">
        <f>VALUE(K203)</f>
        <v>0</v>
      </c>
      <c r="O203" s="17" t="str">
        <f>VLOOKUP(N203,$Q$2:$R$7,2)</f>
        <v>No alert - No SPI - In air</v>
      </c>
      <c r="Z203" t="str">
        <f t="shared" si="29"/>
        <v>0</v>
      </c>
    </row>
    <row r="204" spans="1:26" ht="12.75">
      <c r="A204" s="9" t="s">
        <v>266</v>
      </c>
      <c r="B204" s="9" t="s">
        <v>669</v>
      </c>
      <c r="C204" s="9" t="s">
        <v>670</v>
      </c>
      <c r="D204" s="9" t="s">
        <v>756</v>
      </c>
      <c r="F204" s="10" t="s">
        <v>263</v>
      </c>
      <c r="G204" s="10" t="str">
        <f t="shared" si="28"/>
        <v> VALID MEASUREMENT</v>
      </c>
      <c r="H204" s="10" t="str">
        <f t="shared" si="26"/>
        <v>VALID MEASUREMENT</v>
      </c>
      <c r="I204" s="10" t="str">
        <f t="shared" si="25"/>
        <v> 0</v>
      </c>
      <c r="J204" s="10" t="str">
        <f t="shared" si="27"/>
        <v>0</v>
      </c>
      <c r="K204" s="10" t="s">
        <v>718</v>
      </c>
      <c r="M204" s="35"/>
      <c r="N204" s="10">
        <f>VALUE(K204)</f>
        <v>0</v>
      </c>
      <c r="O204" s="18">
        <f>IF($H$201="NO REPLY","No reply",N204)</f>
        <v>0</v>
      </c>
      <c r="P204" s="45" t="str">
        <f>VLOOKUP(O204,$Q$31:$R$62,2,FALSE)</f>
        <v>No downlink request</v>
      </c>
      <c r="Z204" t="str">
        <f t="shared" si="29"/>
        <v>0</v>
      </c>
    </row>
    <row r="205" spans="1:26" ht="12.75">
      <c r="A205" s="9" t="s">
        <v>267</v>
      </c>
      <c r="B205" s="9" t="s">
        <v>669</v>
      </c>
      <c r="C205" s="9" t="s">
        <v>670</v>
      </c>
      <c r="D205" s="9" t="s">
        <v>668</v>
      </c>
      <c r="F205" s="10" t="s">
        <v>264</v>
      </c>
      <c r="G205" s="10" t="str">
        <f t="shared" si="28"/>
        <v> VALID MEASUREMENT</v>
      </c>
      <c r="H205" s="10" t="str">
        <f t="shared" si="26"/>
        <v>VALID MEASUREMENT</v>
      </c>
      <c r="I205" s="10" t="str">
        <f t="shared" si="25"/>
        <v> 0</v>
      </c>
      <c r="J205" s="10" t="str">
        <f t="shared" si="27"/>
        <v>0</v>
      </c>
      <c r="K205" s="10" t="s">
        <v>718</v>
      </c>
      <c r="M205" s="35"/>
      <c r="N205" s="10">
        <f>VALUE(K205)</f>
        <v>0</v>
      </c>
      <c r="O205" s="18">
        <f>IF($H$201="NO REPLY","No reply",N205)</f>
        <v>0</v>
      </c>
      <c r="Z205" t="str">
        <f t="shared" si="29"/>
        <v>0</v>
      </c>
    </row>
    <row r="206" spans="1:26" ht="12.75">
      <c r="A206" s="9" t="s">
        <v>268</v>
      </c>
      <c r="B206" s="9" t="s">
        <v>669</v>
      </c>
      <c r="C206" s="9" t="s">
        <v>670</v>
      </c>
      <c r="D206" s="9" t="s">
        <v>754</v>
      </c>
      <c r="F206" s="10" t="s">
        <v>265</v>
      </c>
      <c r="G206" s="10" t="str">
        <f t="shared" si="28"/>
        <v> VALID MEASUREMENT</v>
      </c>
      <c r="H206" s="10" t="str">
        <f t="shared" si="26"/>
        <v>VALID MEASUREMENT</v>
      </c>
      <c r="I206" s="10" t="str">
        <f t="shared" si="25"/>
        <v> 00B8(00270)</v>
      </c>
      <c r="J206" s="10" t="str">
        <f t="shared" si="27"/>
        <v>00B8(00270)</v>
      </c>
      <c r="K206" s="10" t="s">
        <v>838</v>
      </c>
      <c r="M206" s="35"/>
      <c r="Z206" t="str">
        <f t="shared" si="29"/>
        <v>00B8(00270)</v>
      </c>
    </row>
    <row r="207" spans="1:26" ht="12.75">
      <c r="A207" s="9" t="s">
        <v>269</v>
      </c>
      <c r="B207" s="9" t="s">
        <v>669</v>
      </c>
      <c r="C207" s="9" t="s">
        <v>670</v>
      </c>
      <c r="D207" s="9" t="s">
        <v>668</v>
      </c>
      <c r="F207" s="10" t="s">
        <v>266</v>
      </c>
      <c r="G207" s="10" t="str">
        <f t="shared" si="28"/>
        <v> VALID MEASUREMENT</v>
      </c>
      <c r="H207" s="10" t="str">
        <f t="shared" si="26"/>
        <v>VALID MEASUREMENT</v>
      </c>
      <c r="I207" s="10" t="str">
        <f t="shared" si="25"/>
        <v> 400</v>
      </c>
      <c r="J207" s="10" t="str">
        <f t="shared" si="27"/>
        <v>400</v>
      </c>
      <c r="K207" s="10" t="s">
        <v>804</v>
      </c>
      <c r="M207" s="35"/>
      <c r="N207" s="10">
        <f>VALUE(K207)</f>
        <v>400</v>
      </c>
      <c r="O207" s="18">
        <f>IF($H$201="NO REPLY","No reply",N207)</f>
        <v>400</v>
      </c>
      <c r="Z207" t="str">
        <f t="shared" si="29"/>
        <v>400</v>
      </c>
    </row>
    <row r="208" spans="6:26" ht="12.75">
      <c r="F208" s="10" t="s">
        <v>267</v>
      </c>
      <c r="G208" s="10" t="str">
        <f t="shared" si="28"/>
        <v> VALID MEASUREMENT</v>
      </c>
      <c r="H208" s="10" t="str">
        <f t="shared" si="26"/>
        <v>VALID MEASUREMENT</v>
      </c>
      <c r="I208" s="10" t="str">
        <f t="shared" si="25"/>
        <v> PASS</v>
      </c>
      <c r="J208" s="10" t="str">
        <f t="shared" si="27"/>
        <v>PASS</v>
      </c>
      <c r="K208" s="10" t="s">
        <v>723</v>
      </c>
      <c r="M208" s="35"/>
      <c r="Z208" t="str">
        <f t="shared" si="29"/>
        <v>PASS</v>
      </c>
    </row>
    <row r="209" spans="1:26" ht="12.75">
      <c r="A209" s="9" t="s">
        <v>270</v>
      </c>
      <c r="B209" s="9" t="s">
        <v>668</v>
      </c>
      <c r="F209" s="10" t="s">
        <v>268</v>
      </c>
      <c r="G209" s="10" t="str">
        <f t="shared" si="28"/>
        <v> VALID MEASUREMENT</v>
      </c>
      <c r="H209" s="10" t="str">
        <f t="shared" si="26"/>
        <v>VALID MEASUREMENT</v>
      </c>
      <c r="I209" s="10" t="str">
        <f t="shared" si="25"/>
        <v> 3B7B93(16675623)</v>
      </c>
      <c r="J209" s="10" t="str">
        <f t="shared" si="27"/>
        <v>3B7B93(16675623)</v>
      </c>
      <c r="K209" s="10" t="s">
        <v>839</v>
      </c>
      <c r="M209" s="35"/>
      <c r="Z209" t="str">
        <f t="shared" si="29"/>
        <v>3B7B93(16675623)</v>
      </c>
    </row>
    <row r="210" spans="1:26" ht="12.75">
      <c r="A210" s="9" t="s">
        <v>271</v>
      </c>
      <c r="B210" s="9" t="s">
        <v>669</v>
      </c>
      <c r="C210" s="9" t="s">
        <v>670</v>
      </c>
      <c r="D210" s="9" t="s">
        <v>693</v>
      </c>
      <c r="F210" s="10" t="s">
        <v>269</v>
      </c>
      <c r="G210" s="10" t="str">
        <f t="shared" si="28"/>
        <v> VALID MEASUREMENT</v>
      </c>
      <c r="H210" s="10" t="str">
        <f t="shared" si="26"/>
        <v>VALID MEASUREMENT</v>
      </c>
      <c r="I210" s="10" t="str">
        <f t="shared" si="25"/>
        <v> PASS</v>
      </c>
      <c r="J210" s="10" t="str">
        <f t="shared" si="27"/>
        <v>PASS</v>
      </c>
      <c r="K210" s="10" t="s">
        <v>723</v>
      </c>
      <c r="M210" s="35"/>
      <c r="Z210" t="str">
        <f t="shared" si="29"/>
        <v>PASS</v>
      </c>
    </row>
    <row r="211" spans="1:26" ht="12.75">
      <c r="A211" s="9" t="s">
        <v>272</v>
      </c>
      <c r="B211" s="9" t="s">
        <v>669</v>
      </c>
      <c r="C211" s="9" t="s">
        <v>670</v>
      </c>
      <c r="D211" s="9" t="s">
        <v>681</v>
      </c>
      <c r="H211" s="10">
        <f t="shared" si="26"/>
      </c>
      <c r="J211" s="10">
        <f t="shared" si="27"/>
      </c>
      <c r="K211" s="10" t="s">
        <v>715</v>
      </c>
      <c r="M211" s="35"/>
      <c r="Z211">
        <f t="shared" si="29"/>
      </c>
    </row>
    <row r="212" spans="1:26" ht="12.75">
      <c r="A212" s="9" t="s">
        <v>273</v>
      </c>
      <c r="B212" s="9" t="s">
        <v>669</v>
      </c>
      <c r="C212" s="9" t="s">
        <v>670</v>
      </c>
      <c r="D212" s="9" t="s">
        <v>681</v>
      </c>
      <c r="F212" s="10" t="s">
        <v>270</v>
      </c>
      <c r="G212" s="10" t="str">
        <f t="shared" si="28"/>
        <v> PASS</v>
      </c>
      <c r="H212" s="10" t="str">
        <f t="shared" si="26"/>
        <v>PASS</v>
      </c>
      <c r="I212" s="10">
        <f t="shared" si="25"/>
        <v>0</v>
      </c>
      <c r="J212" s="10" t="str">
        <f t="shared" si="27"/>
        <v>0</v>
      </c>
      <c r="K212" s="10" t="s">
        <v>718</v>
      </c>
      <c r="M212" s="35">
        <f>IF(H212="FAIL",0,1)</f>
        <v>1</v>
      </c>
      <c r="Z212" t="str">
        <f t="shared" si="29"/>
        <v>0</v>
      </c>
    </row>
    <row r="213" spans="1:26" ht="12.75">
      <c r="A213" s="9" t="s">
        <v>274</v>
      </c>
      <c r="B213" s="9" t="s">
        <v>669</v>
      </c>
      <c r="C213" s="9" t="s">
        <v>670</v>
      </c>
      <c r="D213" s="9" t="s">
        <v>681</v>
      </c>
      <c r="F213" s="10" t="s">
        <v>271</v>
      </c>
      <c r="G213" s="10" t="str">
        <f t="shared" si="28"/>
        <v> VALID MEASUREMENT</v>
      </c>
      <c r="H213" s="10" t="str">
        <f t="shared" si="26"/>
        <v>VALID MEASUREMENT</v>
      </c>
      <c r="I213" s="10" t="str">
        <f t="shared" si="25"/>
        <v> 5</v>
      </c>
      <c r="J213" s="10" t="str">
        <f t="shared" si="27"/>
        <v>5</v>
      </c>
      <c r="K213" s="10" t="s">
        <v>736</v>
      </c>
      <c r="M213" s="35"/>
      <c r="N213" s="35" t="str">
        <f>CONCATENATE("DF",K213)</f>
        <v>DF5</v>
      </c>
      <c r="O213" s="18" t="str">
        <f>IF($H210="NO REPLY","No reply",N213)</f>
        <v>DF5</v>
      </c>
      <c r="Z213" t="str">
        <f t="shared" si="29"/>
        <v>5</v>
      </c>
    </row>
    <row r="214" spans="1:26" ht="12.75">
      <c r="A214" s="9" t="s">
        <v>275</v>
      </c>
      <c r="B214" s="9" t="s">
        <v>669</v>
      </c>
      <c r="C214" s="9" t="s">
        <v>670</v>
      </c>
      <c r="D214" s="9" t="s">
        <v>791</v>
      </c>
      <c r="F214" s="10" t="s">
        <v>272</v>
      </c>
      <c r="G214" s="10" t="str">
        <f t="shared" si="28"/>
        <v> VALID MEASUREMENT</v>
      </c>
      <c r="H214" s="10" t="str">
        <f t="shared" si="26"/>
        <v>VALID MEASUREMENT</v>
      </c>
      <c r="I214" s="10" t="str">
        <f t="shared" si="25"/>
        <v> 0</v>
      </c>
      <c r="J214" s="10" t="str">
        <f t="shared" si="27"/>
        <v>0</v>
      </c>
      <c r="K214" s="10" t="s">
        <v>718</v>
      </c>
      <c r="M214" s="35"/>
      <c r="N214" s="10">
        <f>VALUE(K214)</f>
        <v>0</v>
      </c>
      <c r="O214" s="17" t="str">
        <f>VLOOKUP(N214,$Q$2:$R$7,2,FALSE)</f>
        <v>No alert - No SPI - In air</v>
      </c>
      <c r="Z214" t="str">
        <f t="shared" si="29"/>
        <v>0</v>
      </c>
    </row>
    <row r="215" spans="1:26" ht="12.75">
      <c r="A215" s="9" t="s">
        <v>276</v>
      </c>
      <c r="B215" s="9" t="s">
        <v>669</v>
      </c>
      <c r="C215" s="9" t="s">
        <v>670</v>
      </c>
      <c r="D215" s="9" t="s">
        <v>755</v>
      </c>
      <c r="F215" s="10" t="s">
        <v>273</v>
      </c>
      <c r="G215" s="10" t="str">
        <f t="shared" si="28"/>
        <v> VALID MEASUREMENT</v>
      </c>
      <c r="H215" s="10" t="str">
        <f t="shared" si="26"/>
        <v>VALID MEASUREMENT</v>
      </c>
      <c r="I215" s="10" t="str">
        <f t="shared" si="25"/>
        <v> 0</v>
      </c>
      <c r="J215" s="10" t="str">
        <f t="shared" si="27"/>
        <v>0</v>
      </c>
      <c r="K215" s="10" t="s">
        <v>718</v>
      </c>
      <c r="M215" s="35"/>
      <c r="N215" s="10">
        <f>VALUE(K215)</f>
        <v>0</v>
      </c>
      <c r="O215" s="18">
        <f>IF($H212="NO REPLY","No reply",N215)</f>
        <v>0</v>
      </c>
      <c r="P215" s="45" t="str">
        <f>VLOOKUP(O215,$Q$31:$R$62,2,FALSE)</f>
        <v>No downlink request</v>
      </c>
      <c r="Z215" t="str">
        <f t="shared" si="29"/>
        <v>0</v>
      </c>
    </row>
    <row r="216" spans="1:26" ht="12.75">
      <c r="A216" s="9" t="s">
        <v>277</v>
      </c>
      <c r="B216" s="9" t="s">
        <v>669</v>
      </c>
      <c r="C216" s="9" t="s">
        <v>670</v>
      </c>
      <c r="D216" s="9" t="s">
        <v>668</v>
      </c>
      <c r="F216" s="10" t="s">
        <v>274</v>
      </c>
      <c r="G216" s="10" t="str">
        <f t="shared" si="28"/>
        <v> VALID MEASUREMENT</v>
      </c>
      <c r="H216" s="10" t="str">
        <f t="shared" si="26"/>
        <v>VALID MEASUREMENT</v>
      </c>
      <c r="I216" s="10" t="str">
        <f t="shared" si="25"/>
        <v> 0</v>
      </c>
      <c r="J216" s="10" t="str">
        <f t="shared" si="27"/>
        <v>0</v>
      </c>
      <c r="K216" s="10" t="s">
        <v>718</v>
      </c>
      <c r="M216" s="35"/>
      <c r="N216" s="10">
        <f>VALUE(K216)</f>
        <v>0</v>
      </c>
      <c r="O216" s="18">
        <f>IF($H212="NO REPLY","No reply",N216)</f>
        <v>0</v>
      </c>
      <c r="Z216" t="str">
        <f t="shared" si="29"/>
        <v>0</v>
      </c>
    </row>
    <row r="217" spans="1:26" ht="12.75">
      <c r="A217" s="9" t="s">
        <v>278</v>
      </c>
      <c r="B217" s="9" t="s">
        <v>669</v>
      </c>
      <c r="C217" s="9" t="s">
        <v>670</v>
      </c>
      <c r="D217" s="9" t="s">
        <v>754</v>
      </c>
      <c r="F217" s="10" t="s">
        <v>275</v>
      </c>
      <c r="G217" s="10" t="str">
        <f t="shared" si="28"/>
        <v> VALID MEASUREMENT</v>
      </c>
      <c r="H217" s="10" t="str">
        <f t="shared" si="26"/>
        <v>VALID MEASUREMENT</v>
      </c>
      <c r="I217" s="10" t="str">
        <f t="shared" si="25"/>
        <v> 1FAF(17657)</v>
      </c>
      <c r="J217" s="10" t="str">
        <f t="shared" si="27"/>
        <v>1FAF(17657)</v>
      </c>
      <c r="K217" s="10" t="s">
        <v>840</v>
      </c>
      <c r="M217" s="35"/>
      <c r="Z217" t="str">
        <f t="shared" si="29"/>
        <v>1FAF(17657)</v>
      </c>
    </row>
    <row r="218" spans="1:26" ht="12.75">
      <c r="A218" s="9" t="s">
        <v>279</v>
      </c>
      <c r="B218" s="9" t="s">
        <v>669</v>
      </c>
      <c r="C218" s="9" t="s">
        <v>670</v>
      </c>
      <c r="D218" s="9" t="s">
        <v>668</v>
      </c>
      <c r="F218" s="10" t="s">
        <v>276</v>
      </c>
      <c r="G218" s="10" t="str">
        <f t="shared" si="28"/>
        <v> VALID MEASUREMENT</v>
      </c>
      <c r="H218" s="10" t="str">
        <f t="shared" si="26"/>
        <v>VALID MEASUREMENT</v>
      </c>
      <c r="I218" s="10" t="str">
        <f t="shared" si="25"/>
        <v> 7776</v>
      </c>
      <c r="J218" s="10" t="str">
        <f t="shared" si="27"/>
        <v>7776</v>
      </c>
      <c r="K218" s="10" t="s">
        <v>803</v>
      </c>
      <c r="M218" s="35"/>
      <c r="N218" s="10">
        <f>VALUE(K218)</f>
        <v>7776</v>
      </c>
      <c r="O218" s="18">
        <f>IF($H$212="NO REPLY","No reply",N218)</f>
        <v>7776</v>
      </c>
      <c r="Z218" t="str">
        <f t="shared" si="29"/>
        <v>7776</v>
      </c>
    </row>
    <row r="219" spans="6:26" ht="12.75">
      <c r="F219" s="10" t="s">
        <v>277</v>
      </c>
      <c r="G219" s="10" t="str">
        <f t="shared" si="28"/>
        <v> VALID MEASUREMENT</v>
      </c>
      <c r="H219" s="10" t="str">
        <f t="shared" si="26"/>
        <v>VALID MEASUREMENT</v>
      </c>
      <c r="I219" s="10" t="str">
        <f t="shared" si="25"/>
        <v> PASS</v>
      </c>
      <c r="J219" s="10" t="str">
        <f t="shared" si="27"/>
        <v>PASS</v>
      </c>
      <c r="K219" s="10" t="s">
        <v>723</v>
      </c>
      <c r="M219" s="35"/>
      <c r="Z219" t="str">
        <f t="shared" si="29"/>
        <v>PASS</v>
      </c>
    </row>
    <row r="220" spans="1:26" ht="12.75">
      <c r="A220" s="9" t="s">
        <v>280</v>
      </c>
      <c r="B220" s="9" t="s">
        <v>668</v>
      </c>
      <c r="F220" s="10" t="s">
        <v>278</v>
      </c>
      <c r="G220" s="10" t="str">
        <f t="shared" si="28"/>
        <v> VALID MEASUREMENT</v>
      </c>
      <c r="H220" s="10" t="str">
        <f t="shared" si="26"/>
        <v>VALID MEASUREMENT</v>
      </c>
      <c r="I220" s="10" t="str">
        <f t="shared" si="25"/>
        <v> 3B7B93(16675623)</v>
      </c>
      <c r="J220" s="10" t="str">
        <f t="shared" si="27"/>
        <v>3B7B93(16675623)</v>
      </c>
      <c r="K220" s="10" t="s">
        <v>839</v>
      </c>
      <c r="M220" s="35"/>
      <c r="Z220" t="str">
        <f t="shared" si="29"/>
        <v>3B7B93(16675623)</v>
      </c>
    </row>
    <row r="221" spans="1:26" ht="12.75">
      <c r="A221" s="9" t="s">
        <v>281</v>
      </c>
      <c r="B221" s="9" t="s">
        <v>669</v>
      </c>
      <c r="C221" s="9" t="s">
        <v>670</v>
      </c>
      <c r="D221" s="9" t="s">
        <v>694</v>
      </c>
      <c r="F221" s="10" t="s">
        <v>279</v>
      </c>
      <c r="G221" s="10" t="str">
        <f t="shared" si="28"/>
        <v> VALID MEASUREMENT</v>
      </c>
      <c r="H221" s="10" t="str">
        <f t="shared" si="26"/>
        <v>VALID MEASUREMENT</v>
      </c>
      <c r="I221" s="10" t="str">
        <f t="shared" si="25"/>
        <v> PASS</v>
      </c>
      <c r="J221" s="10" t="str">
        <f t="shared" si="27"/>
        <v>PASS</v>
      </c>
      <c r="K221" s="10" t="s">
        <v>723</v>
      </c>
      <c r="M221" s="35"/>
      <c r="Z221" t="str">
        <f t="shared" si="29"/>
        <v>PASS</v>
      </c>
    </row>
    <row r="222" spans="1:26" ht="12.75">
      <c r="A222" s="9" t="s">
        <v>282</v>
      </c>
      <c r="B222" s="9" t="s">
        <v>669</v>
      </c>
      <c r="C222" s="9" t="s">
        <v>670</v>
      </c>
      <c r="D222" s="9" t="s">
        <v>691</v>
      </c>
      <c r="H222" s="10">
        <f t="shared" si="26"/>
      </c>
      <c r="J222" s="10">
        <f t="shared" si="27"/>
      </c>
      <c r="K222" s="10" t="s">
        <v>715</v>
      </c>
      <c r="M222" s="35"/>
      <c r="Z222">
        <f t="shared" si="29"/>
      </c>
    </row>
    <row r="223" spans="1:26" ht="12.75">
      <c r="A223" s="9" t="s">
        <v>283</v>
      </c>
      <c r="B223" s="9" t="s">
        <v>669</v>
      </c>
      <c r="C223" s="9" t="s">
        <v>670</v>
      </c>
      <c r="D223" s="9" t="s">
        <v>792</v>
      </c>
      <c r="F223" s="10" t="s">
        <v>280</v>
      </c>
      <c r="G223" s="10" t="str">
        <f t="shared" si="28"/>
        <v> PASS</v>
      </c>
      <c r="H223" s="10" t="str">
        <f t="shared" si="26"/>
        <v>PASS</v>
      </c>
      <c r="I223" s="10">
        <f t="shared" si="25"/>
        <v>0</v>
      </c>
      <c r="J223" s="10" t="str">
        <f t="shared" si="27"/>
        <v>0</v>
      </c>
      <c r="K223" s="10" t="s">
        <v>718</v>
      </c>
      <c r="M223" s="35">
        <f>IF(H223="FAIL",0,1)</f>
        <v>1</v>
      </c>
      <c r="Z223" t="str">
        <f t="shared" si="29"/>
        <v>0</v>
      </c>
    </row>
    <row r="224" spans="1:26" ht="12.75">
      <c r="A224" s="9" t="s">
        <v>284</v>
      </c>
      <c r="B224" s="9" t="s">
        <v>669</v>
      </c>
      <c r="C224" s="9" t="s">
        <v>670</v>
      </c>
      <c r="D224" s="9" t="s">
        <v>754</v>
      </c>
      <c r="F224" s="10" t="s">
        <v>281</v>
      </c>
      <c r="G224" s="10" t="str">
        <f t="shared" si="28"/>
        <v> VALID MEASUREMENT</v>
      </c>
      <c r="H224" s="10" t="str">
        <f t="shared" si="26"/>
        <v>VALID MEASUREMENT</v>
      </c>
      <c r="I224" s="10" t="str">
        <f t="shared" si="25"/>
        <v> 11</v>
      </c>
      <c r="J224" s="10" t="str">
        <f t="shared" si="27"/>
        <v>11</v>
      </c>
      <c r="K224" s="10" t="s">
        <v>429</v>
      </c>
      <c r="M224" s="35"/>
      <c r="N224" s="35" t="str">
        <f>CONCATENATE("DF",K224)</f>
        <v>DF11</v>
      </c>
      <c r="O224" s="18" t="str">
        <f>IF($H$223="NO REPLY","No reply",N224)</f>
        <v>DF11</v>
      </c>
      <c r="Z224" t="str">
        <f t="shared" si="29"/>
        <v>11</v>
      </c>
    </row>
    <row r="225" spans="1:26" ht="12.75">
      <c r="A225" s="9" t="s">
        <v>285</v>
      </c>
      <c r="B225" s="9" t="s">
        <v>690</v>
      </c>
      <c r="C225" s="9" t="s">
        <v>695</v>
      </c>
      <c r="D225" s="9" t="s">
        <v>672</v>
      </c>
      <c r="F225" s="10" t="s">
        <v>282</v>
      </c>
      <c r="G225" s="10" t="str">
        <f t="shared" si="28"/>
        <v> VALID MEASUREMENT</v>
      </c>
      <c r="H225" s="10" t="str">
        <f t="shared" si="26"/>
        <v>VALID MEASUREMENT</v>
      </c>
      <c r="I225" s="10" t="str">
        <f t="shared" si="25"/>
        <v> 1</v>
      </c>
      <c r="J225" s="10" t="str">
        <f t="shared" si="27"/>
        <v>1</v>
      </c>
      <c r="K225" s="10" t="s">
        <v>734</v>
      </c>
      <c r="M225" s="35"/>
      <c r="N225" s="10">
        <f>VALUE(K225)</f>
        <v>1</v>
      </c>
      <c r="O225" s="18">
        <f>IF($H$223="NO REPLY","No reply",N225)</f>
        <v>1</v>
      </c>
      <c r="P225" s="17" t="str">
        <f>VLOOKUP(O225,$Q$70:$R$78,2,FALSE)</f>
        <v>Not used</v>
      </c>
      <c r="Z225" t="str">
        <f t="shared" si="29"/>
        <v>1</v>
      </c>
    </row>
    <row r="226" spans="1:26" ht="12.75">
      <c r="A226" s="9" t="s">
        <v>286</v>
      </c>
      <c r="B226" s="9" t="s">
        <v>669</v>
      </c>
      <c r="C226" s="9" t="s">
        <v>670</v>
      </c>
      <c r="D226" s="9" t="s">
        <v>668</v>
      </c>
      <c r="F226" s="10" t="s">
        <v>283</v>
      </c>
      <c r="G226" s="10" t="str">
        <f t="shared" si="28"/>
        <v> VALID MEASUREMENT</v>
      </c>
      <c r="H226" s="10" t="str">
        <f t="shared" si="26"/>
        <v>VALID MEASUREMENT</v>
      </c>
      <c r="I226" s="10" t="str">
        <f t="shared" si="25"/>
        <v> 00000F</v>
      </c>
      <c r="J226" s="10" t="str">
        <f t="shared" si="27"/>
        <v>00000F</v>
      </c>
      <c r="K226" s="10" t="s">
        <v>841</v>
      </c>
      <c r="M226" s="35"/>
      <c r="O226" s="18" t="str">
        <f>IF($H$223="NO REPLY","No reply",K226)</f>
        <v>00000F</v>
      </c>
      <c r="Z226" t="str">
        <f t="shared" si="29"/>
        <v>00000F</v>
      </c>
    </row>
    <row r="227" spans="1:26" ht="12.75">
      <c r="A227" s="9" t="s">
        <v>287</v>
      </c>
      <c r="B227" s="9" t="s">
        <v>690</v>
      </c>
      <c r="C227" s="9" t="s">
        <v>695</v>
      </c>
      <c r="D227" s="9" t="s">
        <v>672</v>
      </c>
      <c r="F227" s="10" t="s">
        <v>284</v>
      </c>
      <c r="G227" s="10" t="str">
        <f t="shared" si="28"/>
        <v> VALID MEASUREMENT</v>
      </c>
      <c r="H227" s="10" t="str">
        <f t="shared" si="26"/>
        <v>VALID MEASUREMENT</v>
      </c>
      <c r="I227" s="10" t="str">
        <f t="shared" si="25"/>
        <v> 3B7B93(16675623)</v>
      </c>
      <c r="J227" s="10" t="str">
        <f t="shared" si="27"/>
        <v>3B7B93(16675623)</v>
      </c>
      <c r="K227" s="10" t="s">
        <v>839</v>
      </c>
      <c r="M227" s="35"/>
      <c r="O227" s="18" t="str">
        <f>IF($H$223="NO REPLY","No reply",K227)</f>
        <v>3B7B93(16675623)</v>
      </c>
      <c r="Z227" t="str">
        <f t="shared" si="29"/>
        <v>3B7B93(16675623)</v>
      </c>
    </row>
    <row r="228" spans="1:26" ht="12.75">
      <c r="A228" s="9" t="s">
        <v>288</v>
      </c>
      <c r="B228" s="9" t="s">
        <v>669</v>
      </c>
      <c r="C228" s="9" t="s">
        <v>670</v>
      </c>
      <c r="D228" s="9" t="s">
        <v>793</v>
      </c>
      <c r="F228" s="10" t="s">
        <v>285</v>
      </c>
      <c r="G228" s="10" t="str">
        <f t="shared" si="28"/>
        <v> NOT RUN</v>
      </c>
      <c r="H228" s="10" t="str">
        <f t="shared" si="26"/>
        <v>NOT RUN</v>
      </c>
      <c r="I228" s="10" t="str">
        <f aca="true" t="shared" si="30" ref="I228:I291">VLOOKUP($F228,$A$2:$D$450,4,FALSE)</f>
        <v> NO DISPLAY</v>
      </c>
      <c r="J228" s="10" t="str">
        <f t="shared" si="27"/>
        <v>NO DISPLAY</v>
      </c>
      <c r="K228" s="10" t="s">
        <v>737</v>
      </c>
      <c r="M228" s="35"/>
      <c r="O228" s="18" t="str">
        <f>IF($H$223="NO REPLY","No reply",H228)</f>
        <v>NOT RUN</v>
      </c>
      <c r="Z228" t="str">
        <f t="shared" si="29"/>
        <v>NO DISPLAY</v>
      </c>
    </row>
    <row r="229" spans="6:26" ht="12.75">
      <c r="F229" s="10" t="s">
        <v>286</v>
      </c>
      <c r="G229" s="10" t="str">
        <f t="shared" si="28"/>
        <v> VALID MEASUREMENT</v>
      </c>
      <c r="H229" s="10" t="str">
        <f t="shared" si="26"/>
        <v>VALID MEASUREMENT</v>
      </c>
      <c r="I229" s="10" t="str">
        <f t="shared" si="30"/>
        <v> PASS</v>
      </c>
      <c r="J229" s="10" t="str">
        <f t="shared" si="27"/>
        <v>PASS</v>
      </c>
      <c r="K229" s="10" t="s">
        <v>723</v>
      </c>
      <c r="M229" s="35"/>
      <c r="N229" s="10" t="str">
        <f>IF(H229="VALID MEASUREMENT","PASS","FAIL")</f>
        <v>PASS</v>
      </c>
      <c r="O229" s="18" t="str">
        <f>IF($H$223="NO REPLY","No reply",N229)</f>
        <v>PASS</v>
      </c>
      <c r="Z229" t="str">
        <f t="shared" si="29"/>
        <v>PASS</v>
      </c>
    </row>
    <row r="230" spans="1:26" ht="12.75">
      <c r="A230" s="9" t="s">
        <v>289</v>
      </c>
      <c r="B230" s="9" t="s">
        <v>668</v>
      </c>
      <c r="F230" s="10" t="s">
        <v>287</v>
      </c>
      <c r="G230" s="10" t="str">
        <f t="shared" si="28"/>
        <v> NOT RUN</v>
      </c>
      <c r="H230" s="10" t="str">
        <f t="shared" si="26"/>
        <v>NOT RUN</v>
      </c>
      <c r="I230" s="10" t="str">
        <f t="shared" si="30"/>
        <v> NO DISPLAY</v>
      </c>
      <c r="J230" s="10" t="str">
        <f t="shared" si="27"/>
        <v>NO DISPLAY</v>
      </c>
      <c r="K230" s="10" t="s">
        <v>737</v>
      </c>
      <c r="M230" s="35"/>
      <c r="O230" s="18" t="str">
        <f>IF($H$223="NO REPLY","No reply",H230)</f>
        <v>NOT RUN</v>
      </c>
      <c r="Z230" t="str">
        <f t="shared" si="29"/>
        <v>NO DISPLAY</v>
      </c>
    </row>
    <row r="231" spans="1:26" ht="12.75">
      <c r="A231" s="9" t="s">
        <v>290</v>
      </c>
      <c r="B231" s="9" t="s">
        <v>669</v>
      </c>
      <c r="C231" s="9" t="s">
        <v>670</v>
      </c>
      <c r="D231" s="9" t="s">
        <v>794</v>
      </c>
      <c r="F231" s="10" t="s">
        <v>288</v>
      </c>
      <c r="G231" s="10" t="str">
        <f t="shared" si="28"/>
        <v> VALID MEASUREMENT</v>
      </c>
      <c r="H231" s="10" t="str">
        <f t="shared" si="26"/>
        <v>VALID MEASUREMENT</v>
      </c>
      <c r="I231" s="10" t="str">
        <f t="shared" si="30"/>
        <v> NOT CAP</v>
      </c>
      <c r="J231" s="10" t="str">
        <f t="shared" si="27"/>
        <v>NOT CAP</v>
      </c>
      <c r="K231" s="10" t="s">
        <v>842</v>
      </c>
      <c r="M231" s="35"/>
      <c r="N231" s="10" t="str">
        <f>IF(K231="PASS",K231,"FAIL")</f>
        <v>FAIL</v>
      </c>
      <c r="O231" s="18" t="str">
        <f>IF($H$223="NO REPLY","No reply",N231)</f>
        <v>FAIL</v>
      </c>
      <c r="Z231" t="str">
        <f t="shared" si="29"/>
        <v>NOT CAP</v>
      </c>
    </row>
    <row r="232" spans="1:26" ht="12.75">
      <c r="A232" s="9" t="s">
        <v>291</v>
      </c>
      <c r="B232" s="9" t="s">
        <v>669</v>
      </c>
      <c r="C232" s="9" t="s">
        <v>670</v>
      </c>
      <c r="D232" s="9" t="s">
        <v>681</v>
      </c>
      <c r="H232" s="10">
        <f t="shared" si="26"/>
      </c>
      <c r="J232" s="10">
        <f t="shared" si="27"/>
      </c>
      <c r="K232" s="10" t="s">
        <v>715</v>
      </c>
      <c r="M232" s="35"/>
      <c r="Z232">
        <f t="shared" si="29"/>
      </c>
    </row>
    <row r="233" spans="1:26" ht="12.75">
      <c r="A233" s="9" t="s">
        <v>292</v>
      </c>
      <c r="B233" s="9" t="s">
        <v>669</v>
      </c>
      <c r="C233" s="9" t="s">
        <v>670</v>
      </c>
      <c r="D233" s="9" t="s">
        <v>681</v>
      </c>
      <c r="F233" s="10" t="s">
        <v>289</v>
      </c>
      <c r="G233" s="10" t="str">
        <f t="shared" si="28"/>
        <v> PASS</v>
      </c>
      <c r="H233" s="10" t="str">
        <f t="shared" si="26"/>
        <v>PASS</v>
      </c>
      <c r="I233" s="10">
        <f t="shared" si="30"/>
        <v>0</v>
      </c>
      <c r="J233" s="10" t="str">
        <f t="shared" si="27"/>
        <v>0</v>
      </c>
      <c r="K233" s="10" t="s">
        <v>718</v>
      </c>
      <c r="M233" s="35">
        <f>IF(H233="FAIL",0,1)</f>
        <v>1</v>
      </c>
      <c r="Z233" t="str">
        <f t="shared" si="29"/>
        <v>0</v>
      </c>
    </row>
    <row r="234" spans="1:26" ht="12.75">
      <c r="A234" s="9" t="s">
        <v>293</v>
      </c>
      <c r="B234" s="9" t="s">
        <v>669</v>
      </c>
      <c r="C234" s="9" t="s">
        <v>670</v>
      </c>
      <c r="D234" s="9" t="s">
        <v>681</v>
      </c>
      <c r="F234" s="10" t="s">
        <v>290</v>
      </c>
      <c r="G234" s="10" t="str">
        <f t="shared" si="28"/>
        <v> VALID MEASUREMENT</v>
      </c>
      <c r="H234" s="10" t="str">
        <f t="shared" si="26"/>
        <v>VALID MEASUREMENT</v>
      </c>
      <c r="I234" s="10" t="str">
        <f t="shared" si="30"/>
        <v> 16</v>
      </c>
      <c r="J234" s="10" t="str">
        <f t="shared" si="27"/>
        <v>16</v>
      </c>
      <c r="K234" s="10" t="s">
        <v>843</v>
      </c>
      <c r="M234" s="35"/>
      <c r="N234" s="35" t="str">
        <f>CONCATENATE("DF",K234)</f>
        <v>DF16</v>
      </c>
      <c r="O234" s="18" t="str">
        <f>IF($H$233="NO REPLY","No reply",N234)</f>
        <v>DF16</v>
      </c>
      <c r="Z234" t="str">
        <f t="shared" si="29"/>
        <v>16</v>
      </c>
    </row>
    <row r="235" spans="1:26" ht="12.75">
      <c r="A235" s="9" t="s">
        <v>294</v>
      </c>
      <c r="B235" s="9" t="s">
        <v>669</v>
      </c>
      <c r="C235" s="9" t="s">
        <v>670</v>
      </c>
      <c r="D235" s="9" t="s">
        <v>795</v>
      </c>
      <c r="F235" s="10" t="s">
        <v>291</v>
      </c>
      <c r="G235" s="10" t="str">
        <f t="shared" si="28"/>
        <v> VALID MEASUREMENT</v>
      </c>
      <c r="H235" s="10" t="str">
        <f t="shared" si="26"/>
        <v>VALID MEASUREMENT</v>
      </c>
      <c r="I235" s="10" t="str">
        <f t="shared" si="30"/>
        <v> 0</v>
      </c>
      <c r="J235" s="10" t="str">
        <f t="shared" si="27"/>
        <v>0</v>
      </c>
      <c r="K235" s="10" t="s">
        <v>718</v>
      </c>
      <c r="M235" s="35"/>
      <c r="N235" s="10">
        <f>IF($H$233="NO REPLY","No reply",VALUE(K235))</f>
        <v>0</v>
      </c>
      <c r="O235" s="35" t="str">
        <f>IF(N235,"GROUND","AIR")</f>
        <v>AIR</v>
      </c>
      <c r="P235" s="18" t="str">
        <f>IF($H$233="NO REPLY","No reply",O235)</f>
        <v>AIR</v>
      </c>
      <c r="Z235" t="str">
        <f t="shared" si="29"/>
        <v>0</v>
      </c>
    </row>
    <row r="236" spans="1:26" ht="12.75">
      <c r="A236" s="9" t="s">
        <v>295</v>
      </c>
      <c r="B236" s="9" t="s">
        <v>669</v>
      </c>
      <c r="C236" s="9" t="s">
        <v>670</v>
      </c>
      <c r="D236" s="9" t="s">
        <v>790</v>
      </c>
      <c r="F236" s="10" t="s">
        <v>292</v>
      </c>
      <c r="G236" s="10" t="str">
        <f t="shared" si="28"/>
        <v> VALID MEASUREMENT</v>
      </c>
      <c r="H236" s="10" t="str">
        <f t="shared" si="26"/>
        <v>VALID MEASUREMENT</v>
      </c>
      <c r="I236" s="10" t="str">
        <f t="shared" si="30"/>
        <v> 0</v>
      </c>
      <c r="J236" s="10" t="str">
        <f t="shared" si="27"/>
        <v>0</v>
      </c>
      <c r="K236" s="10" t="s">
        <v>718</v>
      </c>
      <c r="M236" s="35"/>
      <c r="N236" s="10">
        <f>IF($H$233="NO REPLY","No reply",VALUE(K236))</f>
        <v>0</v>
      </c>
      <c r="Z236" t="str">
        <f t="shared" si="29"/>
        <v>0</v>
      </c>
    </row>
    <row r="237" spans="1:26" ht="12.75">
      <c r="A237" s="9" t="s">
        <v>296</v>
      </c>
      <c r="B237" s="9" t="s">
        <v>669</v>
      </c>
      <c r="C237" s="9" t="s">
        <v>670</v>
      </c>
      <c r="D237" s="9" t="s">
        <v>756</v>
      </c>
      <c r="F237" s="10" t="s">
        <v>293</v>
      </c>
      <c r="G237" s="10" t="str">
        <f t="shared" si="28"/>
        <v> VALID MEASUREMENT</v>
      </c>
      <c r="H237" s="10" t="str">
        <f t="shared" si="26"/>
        <v>VALID MEASUREMENT</v>
      </c>
      <c r="I237" s="10" t="str">
        <f t="shared" si="30"/>
        <v> 0</v>
      </c>
      <c r="J237" s="10" t="str">
        <f t="shared" si="27"/>
        <v>0</v>
      </c>
      <c r="K237" s="10" t="s">
        <v>718</v>
      </c>
      <c r="M237" s="35"/>
      <c r="N237" s="10">
        <f>IF($H$233="NO REPLY","No reply",VALUE(K237))</f>
        <v>0</v>
      </c>
      <c r="O237" s="45" t="str">
        <f>VLOOKUP(N237,$Q$10:$R$26,2,FALSE)</f>
        <v>No on board T-CAS</v>
      </c>
      <c r="Z237" t="str">
        <f t="shared" si="29"/>
        <v>0</v>
      </c>
    </row>
    <row r="238" spans="1:26" ht="12.75">
      <c r="A238" s="9" t="s">
        <v>297</v>
      </c>
      <c r="B238" s="9" t="s">
        <v>669</v>
      </c>
      <c r="C238" s="9" t="s">
        <v>670</v>
      </c>
      <c r="D238" s="9" t="s">
        <v>668</v>
      </c>
      <c r="F238" s="10" t="s">
        <v>294</v>
      </c>
      <c r="G238" s="10" t="str">
        <f t="shared" si="28"/>
        <v> VALID MEASUREMENT</v>
      </c>
      <c r="H238" s="10" t="str">
        <f t="shared" si="26"/>
        <v>VALID MEASUREMENT</v>
      </c>
      <c r="I238" s="10" t="str">
        <f t="shared" si="30"/>
        <v> 30000000000000</v>
      </c>
      <c r="J238" s="10" t="str">
        <f t="shared" si="27"/>
        <v>30000000000000</v>
      </c>
      <c r="K238" s="10" t="s">
        <v>844</v>
      </c>
      <c r="M238" s="35"/>
      <c r="N238" s="22" t="str">
        <f>IF($H$233="NO REPLY","No reply",K238)</f>
        <v>30000000000000</v>
      </c>
      <c r="Z238" t="str">
        <f t="shared" si="29"/>
        <v>30000000000000</v>
      </c>
    </row>
    <row r="239" spans="1:26" ht="12.75">
      <c r="A239" s="9" t="s">
        <v>298</v>
      </c>
      <c r="B239" s="9" t="s">
        <v>669</v>
      </c>
      <c r="C239" s="9" t="s">
        <v>670</v>
      </c>
      <c r="D239" s="9" t="s">
        <v>754</v>
      </c>
      <c r="F239" s="10" t="s">
        <v>295</v>
      </c>
      <c r="G239" s="10" t="str">
        <f t="shared" si="28"/>
        <v> VALID MEASUREMENT</v>
      </c>
      <c r="H239" s="10" t="str">
        <f t="shared" si="26"/>
        <v>VALID MEASUREMENT</v>
      </c>
      <c r="I239" s="10" t="str">
        <f t="shared" si="30"/>
        <v> 00B8(00270)</v>
      </c>
      <c r="J239" s="10" t="str">
        <f t="shared" si="27"/>
        <v>00B8(00270)</v>
      </c>
      <c r="K239" s="10" t="s">
        <v>838</v>
      </c>
      <c r="M239" s="35"/>
      <c r="N239" s="22" t="str">
        <f>IF($H$233="NO REPLY","No reply",K239)</f>
        <v>00B8(00270)</v>
      </c>
      <c r="Z239" t="str">
        <f t="shared" si="29"/>
        <v>00B8(00270)</v>
      </c>
    </row>
    <row r="240" spans="1:26" ht="12.75">
      <c r="A240" s="9" t="s">
        <v>299</v>
      </c>
      <c r="B240" s="9" t="s">
        <v>669</v>
      </c>
      <c r="C240" s="9" t="s">
        <v>670</v>
      </c>
      <c r="D240" s="9" t="s">
        <v>668</v>
      </c>
      <c r="F240" s="10" t="s">
        <v>296</v>
      </c>
      <c r="G240" s="10" t="str">
        <f t="shared" si="28"/>
        <v> VALID MEASUREMENT</v>
      </c>
      <c r="H240" s="10" t="str">
        <f t="shared" si="26"/>
        <v>VALID MEASUREMENT</v>
      </c>
      <c r="I240" s="10" t="str">
        <f t="shared" si="30"/>
        <v> 400</v>
      </c>
      <c r="J240" s="10" t="str">
        <f t="shared" si="27"/>
        <v>400</v>
      </c>
      <c r="K240" s="10" t="s">
        <v>804</v>
      </c>
      <c r="M240" s="35"/>
      <c r="N240" s="22">
        <f>IF($H$233="NO REPLY","No reply",VALUE(K240))</f>
        <v>400</v>
      </c>
      <c r="Z240" t="str">
        <f t="shared" si="29"/>
        <v>400</v>
      </c>
    </row>
    <row r="241" spans="6:26" ht="12.75">
      <c r="F241" s="10" t="s">
        <v>297</v>
      </c>
      <c r="G241" s="10" t="str">
        <f t="shared" si="28"/>
        <v> VALID MEASUREMENT</v>
      </c>
      <c r="H241" s="10" t="str">
        <f t="shared" si="26"/>
        <v>VALID MEASUREMENT</v>
      </c>
      <c r="I241" s="10" t="str">
        <f t="shared" si="30"/>
        <v> PASS</v>
      </c>
      <c r="J241" s="10" t="str">
        <f t="shared" si="27"/>
        <v>PASS</v>
      </c>
      <c r="K241" s="10" t="s">
        <v>723</v>
      </c>
      <c r="M241" s="35"/>
      <c r="Z241" t="str">
        <f t="shared" si="29"/>
        <v>PASS</v>
      </c>
    </row>
    <row r="242" spans="1:26" ht="12.75">
      <c r="A242" s="9" t="s">
        <v>300</v>
      </c>
      <c r="B242" s="9" t="s">
        <v>689</v>
      </c>
      <c r="F242" s="10" t="s">
        <v>298</v>
      </c>
      <c r="G242" s="10" t="str">
        <f t="shared" si="28"/>
        <v> VALID MEASUREMENT</v>
      </c>
      <c r="H242" s="10" t="str">
        <f t="shared" si="26"/>
        <v>VALID MEASUREMENT</v>
      </c>
      <c r="I242" s="10" t="str">
        <f t="shared" si="30"/>
        <v> 3B7B93(16675623)</v>
      </c>
      <c r="J242" s="10" t="str">
        <f t="shared" si="27"/>
        <v>3B7B93(16675623)</v>
      </c>
      <c r="K242" s="10" t="s">
        <v>839</v>
      </c>
      <c r="M242" s="35"/>
      <c r="N242" s="22" t="str">
        <f>IF($H$233="NO REPLY","No reply",K242)</f>
        <v>3B7B93(16675623)</v>
      </c>
      <c r="Z242" t="str">
        <f t="shared" si="29"/>
        <v>3B7B93(16675623)</v>
      </c>
    </row>
    <row r="243" spans="1:26" ht="12.75">
      <c r="A243" s="9" t="s">
        <v>301</v>
      </c>
      <c r="B243" s="9" t="s">
        <v>672</v>
      </c>
      <c r="C243" s="9" t="s">
        <v>670</v>
      </c>
      <c r="D243" s="9" t="s">
        <v>681</v>
      </c>
      <c r="F243" s="10" t="s">
        <v>299</v>
      </c>
      <c r="G243" s="10" t="str">
        <f t="shared" si="28"/>
        <v> VALID MEASUREMENT</v>
      </c>
      <c r="H243" s="10" t="str">
        <f t="shared" si="26"/>
        <v>VALID MEASUREMENT</v>
      </c>
      <c r="I243" s="10" t="str">
        <f t="shared" si="30"/>
        <v> PASS</v>
      </c>
      <c r="J243" s="10" t="str">
        <f t="shared" si="27"/>
        <v>PASS</v>
      </c>
      <c r="K243" s="10" t="s">
        <v>723</v>
      </c>
      <c r="M243" s="35"/>
      <c r="Z243" t="str">
        <f t="shared" si="29"/>
        <v>PASS</v>
      </c>
    </row>
    <row r="244" spans="1:26" ht="12.75">
      <c r="A244" s="9" t="s">
        <v>302</v>
      </c>
      <c r="B244" s="9" t="s">
        <v>672</v>
      </c>
      <c r="C244" s="9" t="s">
        <v>670</v>
      </c>
      <c r="D244" s="9" t="s">
        <v>681</v>
      </c>
      <c r="H244" s="10">
        <f t="shared" si="26"/>
      </c>
      <c r="J244" s="10">
        <f t="shared" si="27"/>
      </c>
      <c r="K244" s="10" t="s">
        <v>715</v>
      </c>
      <c r="M244" s="35"/>
      <c r="Z244">
        <f t="shared" si="29"/>
      </c>
    </row>
    <row r="245" spans="1:26" ht="12.75">
      <c r="A245" s="9" t="s">
        <v>303</v>
      </c>
      <c r="B245" s="9" t="s">
        <v>672</v>
      </c>
      <c r="C245" s="9" t="s">
        <v>670</v>
      </c>
      <c r="D245" s="9" t="s">
        <v>681</v>
      </c>
      <c r="F245" s="10" t="s">
        <v>300</v>
      </c>
      <c r="G245" s="10" t="str">
        <f t="shared" si="28"/>
        <v> NO REPLY</v>
      </c>
      <c r="H245" s="10" t="str">
        <f t="shared" si="26"/>
        <v>NO REPLY</v>
      </c>
      <c r="I245" s="10">
        <f t="shared" si="30"/>
        <v>0</v>
      </c>
      <c r="J245" s="10" t="str">
        <f t="shared" si="27"/>
        <v>0</v>
      </c>
      <c r="K245" s="10" t="s">
        <v>718</v>
      </c>
      <c r="M245" s="35">
        <f>IF(H245="FAIL",0,1)</f>
        <v>1</v>
      </c>
      <c r="Z245" t="str">
        <f t="shared" si="29"/>
        <v>0</v>
      </c>
    </row>
    <row r="246" spans="1:26" ht="12.75">
      <c r="A246" s="9" t="s">
        <v>304</v>
      </c>
      <c r="B246" s="9" t="s">
        <v>672</v>
      </c>
      <c r="C246" s="9" t="s">
        <v>670</v>
      </c>
      <c r="D246" s="9" t="s">
        <v>681</v>
      </c>
      <c r="F246" s="10" t="s">
        <v>301</v>
      </c>
      <c r="G246" s="10" t="str">
        <f t="shared" si="28"/>
        <v> NO DISPLAY</v>
      </c>
      <c r="H246" s="10" t="str">
        <f t="shared" si="26"/>
        <v>NO DISPLAY</v>
      </c>
      <c r="I246" s="10" t="str">
        <f t="shared" si="30"/>
        <v> 0</v>
      </c>
      <c r="J246" s="10" t="str">
        <f t="shared" si="27"/>
        <v>0</v>
      </c>
      <c r="K246" s="10" t="s">
        <v>718</v>
      </c>
      <c r="M246" s="35"/>
      <c r="N246" s="35" t="str">
        <f>CONCATENATE("DF",K246)</f>
        <v>DF0</v>
      </c>
      <c r="O246" s="18" t="str">
        <f>IF($H$245="NO REPLY","No reply",N246)</f>
        <v>No reply</v>
      </c>
      <c r="Z246" t="str">
        <f t="shared" si="29"/>
        <v>0</v>
      </c>
    </row>
    <row r="247" spans="1:26" ht="12.75">
      <c r="A247" s="9" t="s">
        <v>305</v>
      </c>
      <c r="B247" s="9" t="s">
        <v>672</v>
      </c>
      <c r="C247" s="9" t="s">
        <v>670</v>
      </c>
      <c r="D247" s="9" t="s">
        <v>796</v>
      </c>
      <c r="F247" s="10" t="s">
        <v>302</v>
      </c>
      <c r="G247" s="10" t="str">
        <f t="shared" si="28"/>
        <v> NO DISPLAY</v>
      </c>
      <c r="H247" s="10" t="str">
        <f t="shared" si="26"/>
        <v>NO DISPLAY</v>
      </c>
      <c r="I247" s="10" t="str">
        <f t="shared" si="30"/>
        <v> 0</v>
      </c>
      <c r="J247" s="10" t="str">
        <f t="shared" si="27"/>
        <v>0</v>
      </c>
      <c r="K247" s="10" t="s">
        <v>718</v>
      </c>
      <c r="M247" s="35"/>
      <c r="N247" s="22" t="str">
        <f>IF($H$245="NO REPLY","No reply",VALUE(K247))</f>
        <v>No reply</v>
      </c>
      <c r="O247" s="45" t="str">
        <f>VLOOKUP(N247,$Q$2:$R$8,2)</f>
        <v>No reply</v>
      </c>
      <c r="P247" s="18"/>
      <c r="Z247" t="str">
        <f t="shared" si="29"/>
        <v>0</v>
      </c>
    </row>
    <row r="248" spans="1:26" ht="12.75">
      <c r="A248" s="9" t="s">
        <v>306</v>
      </c>
      <c r="B248" s="9" t="s">
        <v>672</v>
      </c>
      <c r="C248" s="9" t="s">
        <v>670</v>
      </c>
      <c r="D248" s="9" t="s">
        <v>696</v>
      </c>
      <c r="F248" s="10" t="s">
        <v>303</v>
      </c>
      <c r="G248" s="10" t="str">
        <f t="shared" si="28"/>
        <v> NO DISPLAY</v>
      </c>
      <c r="H248" s="10" t="str">
        <f t="shared" si="26"/>
        <v>NO DISPLAY</v>
      </c>
      <c r="I248" s="10" t="str">
        <f t="shared" si="30"/>
        <v> 0</v>
      </c>
      <c r="J248" s="10" t="str">
        <f t="shared" si="27"/>
        <v>0</v>
      </c>
      <c r="K248" s="10" t="s">
        <v>718</v>
      </c>
      <c r="M248" s="35"/>
      <c r="N248" s="22" t="str">
        <f>IF($H$245="NO REPLY","No reply",VALUE(K248))</f>
        <v>No reply</v>
      </c>
      <c r="O248" s="45" t="str">
        <f>VLOOKUP(N248,$Q$31:$R$63,2,FALSE)</f>
        <v>No reply</v>
      </c>
      <c r="Z248" t="str">
        <f t="shared" si="29"/>
        <v>0</v>
      </c>
    </row>
    <row r="249" spans="1:26" ht="12.75">
      <c r="A249" s="9" t="s">
        <v>307</v>
      </c>
      <c r="B249" s="9" t="s">
        <v>697</v>
      </c>
      <c r="C249" s="9" t="s">
        <v>670</v>
      </c>
      <c r="D249" s="9" t="s">
        <v>681</v>
      </c>
      <c r="F249" s="10" t="s">
        <v>304</v>
      </c>
      <c r="G249" s="10" t="str">
        <f t="shared" si="28"/>
        <v> NO DISPLAY</v>
      </c>
      <c r="H249" s="10" t="str">
        <f t="shared" si="26"/>
        <v>NO DISPLAY</v>
      </c>
      <c r="I249" s="10" t="str">
        <f t="shared" si="30"/>
        <v> 0</v>
      </c>
      <c r="J249" s="10" t="str">
        <f t="shared" si="27"/>
        <v>0</v>
      </c>
      <c r="K249" s="10" t="s">
        <v>718</v>
      </c>
      <c r="M249" s="35"/>
      <c r="N249" s="22" t="str">
        <f>IF($H$245="NO REPLY","No reply",K249)</f>
        <v>No reply</v>
      </c>
      <c r="Z249" t="str">
        <f t="shared" si="29"/>
        <v>0</v>
      </c>
    </row>
    <row r="250" spans="1:26" ht="12.75">
      <c r="A250" s="9" t="s">
        <v>308</v>
      </c>
      <c r="B250" s="9" t="s">
        <v>672</v>
      </c>
      <c r="C250" s="9" t="s">
        <v>670</v>
      </c>
      <c r="D250" s="9" t="s">
        <v>698</v>
      </c>
      <c r="F250" s="10" t="s">
        <v>305</v>
      </c>
      <c r="G250" s="10" t="str">
        <f t="shared" si="28"/>
        <v> NO DISPLAY</v>
      </c>
      <c r="H250" s="10" t="str">
        <f t="shared" si="26"/>
        <v>NO DISPLAY</v>
      </c>
      <c r="I250" s="10" t="str">
        <f t="shared" si="30"/>
        <v> FFFFFFFFFFF7FF</v>
      </c>
      <c r="J250" s="10" t="str">
        <f t="shared" si="27"/>
        <v>FFFFFFFFFFF7FF</v>
      </c>
      <c r="K250" s="10" t="s">
        <v>845</v>
      </c>
      <c r="M250" s="35"/>
      <c r="N250" s="22" t="str">
        <f>IF($H$245="NO REPLY","No reply",K250)</f>
        <v>No reply</v>
      </c>
      <c r="Z250" t="str">
        <f t="shared" si="29"/>
        <v>FFFFFFFFFFF7FF</v>
      </c>
    </row>
    <row r="251" spans="1:26" ht="12.75">
      <c r="A251" s="9" t="s">
        <v>309</v>
      </c>
      <c r="B251" s="9" t="s">
        <v>697</v>
      </c>
      <c r="C251" s="9" t="s">
        <v>670</v>
      </c>
      <c r="D251" s="9" t="s">
        <v>699</v>
      </c>
      <c r="F251" s="10" t="s">
        <v>306</v>
      </c>
      <c r="G251" s="10" t="str">
        <f t="shared" si="28"/>
        <v> NO DISPLAY</v>
      </c>
      <c r="H251" s="10" t="str">
        <f t="shared" si="26"/>
        <v>NO DISPLAY</v>
      </c>
      <c r="I251" s="10" t="str">
        <f t="shared" si="30"/>
        <v> 0000(00000)</v>
      </c>
      <c r="J251" s="10" t="str">
        <f t="shared" si="27"/>
        <v>0000(00000)</v>
      </c>
      <c r="K251" s="10" t="s">
        <v>738</v>
      </c>
      <c r="M251" s="35"/>
      <c r="N251" s="22" t="str">
        <f>IF($H$245="NO REPLY","No reply",K251)</f>
        <v>No reply</v>
      </c>
      <c r="Z251" t="str">
        <f t="shared" si="29"/>
        <v>0000(00000)</v>
      </c>
    </row>
    <row r="252" spans="1:26" ht="12.75">
      <c r="A252" s="9" t="s">
        <v>310</v>
      </c>
      <c r="B252" s="9" t="s">
        <v>672</v>
      </c>
      <c r="C252" s="9" t="s">
        <v>670</v>
      </c>
      <c r="D252" s="9" t="s">
        <v>698</v>
      </c>
      <c r="F252" s="10" t="s">
        <v>307</v>
      </c>
      <c r="G252" s="10" t="str">
        <f t="shared" si="28"/>
        <v> INVALID MEASUREMENT</v>
      </c>
      <c r="H252" s="10" t="str">
        <f t="shared" si="26"/>
        <v>INVALID MEASUREMENT</v>
      </c>
      <c r="I252" s="10" t="str">
        <f t="shared" si="30"/>
        <v> 0</v>
      </c>
      <c r="J252" s="10" t="str">
        <f t="shared" si="27"/>
        <v>0</v>
      </c>
      <c r="K252" s="10" t="s">
        <v>718</v>
      </c>
      <c r="M252" s="35"/>
      <c r="N252" s="22" t="str">
        <f>IF($H$245="NO REPLY","No reply",VALUE(K252))</f>
        <v>No reply</v>
      </c>
      <c r="Z252" t="str">
        <f t="shared" si="29"/>
        <v>0</v>
      </c>
    </row>
    <row r="253" spans="6:26" ht="12.75">
      <c r="F253" s="10" t="s">
        <v>308</v>
      </c>
      <c r="G253" s="10" t="str">
        <f t="shared" si="28"/>
        <v> NO DISPLAY</v>
      </c>
      <c r="H253" s="10" t="str">
        <f t="shared" si="26"/>
        <v>NO DISPLAY</v>
      </c>
      <c r="I253" s="10" t="str">
        <f t="shared" si="30"/>
        <v> FAIL</v>
      </c>
      <c r="J253" s="10" t="str">
        <f t="shared" si="27"/>
        <v>FAIL</v>
      </c>
      <c r="K253" s="10" t="s">
        <v>739</v>
      </c>
      <c r="M253" s="35"/>
      <c r="Z253" t="str">
        <f t="shared" si="29"/>
        <v>FAIL</v>
      </c>
    </row>
    <row r="254" spans="1:26" ht="12.75">
      <c r="A254" s="9" t="s">
        <v>311</v>
      </c>
      <c r="B254" s="9" t="s">
        <v>689</v>
      </c>
      <c r="F254" s="10" t="s">
        <v>309</v>
      </c>
      <c r="G254" s="10" t="str">
        <f t="shared" si="28"/>
        <v> INVALID MEASUREMENT</v>
      </c>
      <c r="H254" s="10" t="str">
        <f t="shared" si="26"/>
        <v>INVALID MEASUREMENT</v>
      </c>
      <c r="I254" s="10" t="str">
        <f t="shared" si="30"/>
        <v> 000000(00000000)</v>
      </c>
      <c r="J254" s="10" t="str">
        <f t="shared" si="27"/>
        <v>000000(00000000)</v>
      </c>
      <c r="K254" s="10" t="s">
        <v>740</v>
      </c>
      <c r="M254" s="35"/>
      <c r="N254" s="22" t="str">
        <f>IF($H$245="NO REPLY","No reply",K254)</f>
        <v>No reply</v>
      </c>
      <c r="Z254" t="str">
        <f t="shared" si="29"/>
        <v>000000(00000000)</v>
      </c>
    </row>
    <row r="255" spans="1:26" ht="12.75">
      <c r="A255" s="9" t="s">
        <v>312</v>
      </c>
      <c r="B255" s="9" t="s">
        <v>672</v>
      </c>
      <c r="C255" s="9" t="s">
        <v>670</v>
      </c>
      <c r="D255" s="9" t="s">
        <v>681</v>
      </c>
      <c r="F255" s="10" t="s">
        <v>310</v>
      </c>
      <c r="G255" s="10" t="str">
        <f t="shared" si="28"/>
        <v> NO DISPLAY</v>
      </c>
      <c r="H255" s="10" t="str">
        <f t="shared" si="26"/>
        <v>NO DISPLAY</v>
      </c>
      <c r="I255" s="10" t="str">
        <f t="shared" si="30"/>
        <v> FAIL</v>
      </c>
      <c r="J255" s="10" t="str">
        <f t="shared" si="27"/>
        <v>FAIL</v>
      </c>
      <c r="K255" s="10" t="s">
        <v>739</v>
      </c>
      <c r="M255" s="35"/>
      <c r="Z255" t="str">
        <f t="shared" si="29"/>
        <v>FAIL</v>
      </c>
    </row>
    <row r="256" spans="1:26" ht="12.75">
      <c r="A256" s="9" t="s">
        <v>313</v>
      </c>
      <c r="B256" s="9" t="s">
        <v>672</v>
      </c>
      <c r="C256" s="9" t="s">
        <v>670</v>
      </c>
      <c r="D256" s="9" t="s">
        <v>681</v>
      </c>
      <c r="H256" s="10">
        <f t="shared" si="26"/>
      </c>
      <c r="J256" s="10">
        <f t="shared" si="27"/>
      </c>
      <c r="K256" s="10" t="s">
        <v>715</v>
      </c>
      <c r="M256" s="35"/>
      <c r="Z256">
        <f t="shared" si="29"/>
      </c>
    </row>
    <row r="257" spans="1:26" ht="12.75">
      <c r="A257" s="9" t="s">
        <v>314</v>
      </c>
      <c r="B257" s="9" t="s">
        <v>672</v>
      </c>
      <c r="C257" s="9" t="s">
        <v>670</v>
      </c>
      <c r="D257" s="9" t="s">
        <v>681</v>
      </c>
      <c r="F257" s="10" t="s">
        <v>311</v>
      </c>
      <c r="G257" s="10" t="str">
        <f t="shared" si="28"/>
        <v> NO REPLY</v>
      </c>
      <c r="H257" s="10" t="str">
        <f t="shared" si="26"/>
        <v>NO REPLY</v>
      </c>
      <c r="I257" s="10">
        <f t="shared" si="30"/>
        <v>0</v>
      </c>
      <c r="J257" s="10" t="str">
        <f t="shared" si="27"/>
        <v>0</v>
      </c>
      <c r="K257" s="10" t="s">
        <v>718</v>
      </c>
      <c r="M257" s="35">
        <f>IF(H257="FAIL",0,1)</f>
        <v>1</v>
      </c>
      <c r="Z257" t="str">
        <f t="shared" si="29"/>
        <v>0</v>
      </c>
    </row>
    <row r="258" spans="1:26" ht="12.75">
      <c r="A258" s="9" t="s">
        <v>315</v>
      </c>
      <c r="B258" s="9" t="s">
        <v>672</v>
      </c>
      <c r="C258" s="9" t="s">
        <v>670</v>
      </c>
      <c r="D258" s="9" t="s">
        <v>681</v>
      </c>
      <c r="F258" s="10" t="s">
        <v>312</v>
      </c>
      <c r="G258" s="10" t="str">
        <f t="shared" si="28"/>
        <v> NO DISPLAY</v>
      </c>
      <c r="H258" s="10" t="str">
        <f t="shared" si="26"/>
        <v>NO DISPLAY</v>
      </c>
      <c r="I258" s="10" t="str">
        <f t="shared" si="30"/>
        <v> 0</v>
      </c>
      <c r="J258" s="10" t="str">
        <f t="shared" si="27"/>
        <v>0</v>
      </c>
      <c r="K258" s="10" t="s">
        <v>718</v>
      </c>
      <c r="M258" s="35"/>
      <c r="N258" s="35" t="str">
        <f>CONCATENATE("DF",K258)</f>
        <v>DF0</v>
      </c>
      <c r="O258" s="18" t="str">
        <f>IF($H$257="NO REPLY","No reply",N258)</f>
        <v>No reply</v>
      </c>
      <c r="Z258" t="str">
        <f t="shared" si="29"/>
        <v>0</v>
      </c>
    </row>
    <row r="259" spans="1:26" ht="12.75">
      <c r="A259" s="9" t="s">
        <v>316</v>
      </c>
      <c r="B259" s="9" t="s">
        <v>672</v>
      </c>
      <c r="C259" s="9" t="s">
        <v>670</v>
      </c>
      <c r="D259" s="9" t="s">
        <v>797</v>
      </c>
      <c r="F259" s="10" t="s">
        <v>313</v>
      </c>
      <c r="G259" s="10" t="str">
        <f t="shared" si="28"/>
        <v> NO DISPLAY</v>
      </c>
      <c r="H259" s="10" t="str">
        <f t="shared" si="26"/>
        <v>NO DISPLAY</v>
      </c>
      <c r="I259" s="10" t="str">
        <f t="shared" si="30"/>
        <v> 0</v>
      </c>
      <c r="J259" s="10" t="str">
        <f t="shared" si="27"/>
        <v>0</v>
      </c>
      <c r="K259" s="10" t="s">
        <v>718</v>
      </c>
      <c r="M259" s="35"/>
      <c r="N259" s="22" t="str">
        <f>IF($H$257="NO REPLY","No reply",VALUE(K259))</f>
        <v>No reply</v>
      </c>
      <c r="O259" s="45" t="str">
        <f>VLOOKUP(N259,$Q$2:$R$8,2)</f>
        <v>No reply</v>
      </c>
      <c r="P259" s="18"/>
      <c r="Z259" t="str">
        <f t="shared" si="29"/>
        <v>0</v>
      </c>
    </row>
    <row r="260" spans="1:26" ht="12.75">
      <c r="A260" s="9" t="s">
        <v>317</v>
      </c>
      <c r="B260" s="9" t="s">
        <v>672</v>
      </c>
      <c r="C260" s="9" t="s">
        <v>670</v>
      </c>
      <c r="D260" s="9" t="s">
        <v>696</v>
      </c>
      <c r="F260" s="10" t="s">
        <v>314</v>
      </c>
      <c r="G260" s="10" t="str">
        <f t="shared" si="28"/>
        <v> NO DISPLAY</v>
      </c>
      <c r="H260" s="10" t="str">
        <f aca="true" t="shared" si="31" ref="H260:H323">TRIM($G260)</f>
        <v>NO DISPLAY</v>
      </c>
      <c r="I260" s="10" t="str">
        <f t="shared" si="30"/>
        <v> 0</v>
      </c>
      <c r="J260" s="10" t="str">
        <f t="shared" si="27"/>
        <v>0</v>
      </c>
      <c r="K260" s="10" t="s">
        <v>718</v>
      </c>
      <c r="M260" s="35"/>
      <c r="N260" s="22" t="str">
        <f>IF($H$257="NO REPLY","No reply",VALUE(K260))</f>
        <v>No reply</v>
      </c>
      <c r="O260" s="45" t="str">
        <f>VLOOKUP(N260,$Q$31:$R$63,2,FALSE)</f>
        <v>No reply</v>
      </c>
      <c r="Z260" t="str">
        <f t="shared" si="29"/>
        <v>0</v>
      </c>
    </row>
    <row r="261" spans="1:26" ht="12.75">
      <c r="A261" s="9" t="s">
        <v>318</v>
      </c>
      <c r="B261" s="9" t="s">
        <v>697</v>
      </c>
      <c r="C261" s="9" t="s">
        <v>670</v>
      </c>
      <c r="D261" s="9" t="s">
        <v>700</v>
      </c>
      <c r="F261" s="10" t="s">
        <v>315</v>
      </c>
      <c r="G261" s="10" t="str">
        <f t="shared" si="28"/>
        <v> NO DISPLAY</v>
      </c>
      <c r="H261" s="10" t="str">
        <f t="shared" si="31"/>
        <v>NO DISPLAY</v>
      </c>
      <c r="I261" s="10" t="str">
        <f t="shared" si="30"/>
        <v> 0</v>
      </c>
      <c r="J261" s="10" t="str">
        <f aca="true" t="shared" si="32" ref="J261:J324">TRIM($I261)</f>
        <v>0</v>
      </c>
      <c r="K261" s="10" t="s">
        <v>718</v>
      </c>
      <c r="M261" s="35"/>
      <c r="N261" s="22" t="str">
        <f>IF($H$257="NO REPLY","No reply",K261)</f>
        <v>No reply</v>
      </c>
      <c r="Z261" t="str">
        <f t="shared" si="29"/>
        <v>0</v>
      </c>
    </row>
    <row r="262" spans="1:26" ht="12.75">
      <c r="A262" s="9" t="s">
        <v>319</v>
      </c>
      <c r="B262" s="9" t="s">
        <v>672</v>
      </c>
      <c r="C262" s="9" t="s">
        <v>670</v>
      </c>
      <c r="D262" s="9" t="s">
        <v>698</v>
      </c>
      <c r="F262" s="10" t="s">
        <v>316</v>
      </c>
      <c r="G262" s="10" t="str">
        <f t="shared" si="28"/>
        <v> NO DISPLAY</v>
      </c>
      <c r="H262" s="10" t="str">
        <f t="shared" si="31"/>
        <v>NO DISPLAY</v>
      </c>
      <c r="I262" s="10" t="str">
        <f t="shared" si="30"/>
        <v> F7FFFFFFBEFFBF</v>
      </c>
      <c r="J262" s="10" t="str">
        <f t="shared" si="32"/>
        <v>F7FFFFFFBEFFBF</v>
      </c>
      <c r="K262" s="10" t="s">
        <v>846</v>
      </c>
      <c r="M262" s="35"/>
      <c r="N262" s="22" t="str">
        <f>IF($H$257="NO REPLY","No reply",K262)</f>
        <v>No reply</v>
      </c>
      <c r="Z262" t="str">
        <f t="shared" si="29"/>
        <v>F7FFFFFFBEFFBF</v>
      </c>
    </row>
    <row r="263" spans="1:26" ht="12.75">
      <c r="A263" s="9" t="s">
        <v>320</v>
      </c>
      <c r="B263" s="9" t="s">
        <v>697</v>
      </c>
      <c r="C263" s="9" t="s">
        <v>670</v>
      </c>
      <c r="D263" s="9" t="s">
        <v>699</v>
      </c>
      <c r="F263" s="10" t="s">
        <v>317</v>
      </c>
      <c r="G263" s="10" t="str">
        <f t="shared" si="28"/>
        <v> NO DISPLAY</v>
      </c>
      <c r="H263" s="10" t="str">
        <f t="shared" si="31"/>
        <v>NO DISPLAY</v>
      </c>
      <c r="I263" s="10" t="str">
        <f t="shared" si="30"/>
        <v> 0000(00000)</v>
      </c>
      <c r="J263" s="10" t="str">
        <f t="shared" si="32"/>
        <v>0000(00000)</v>
      </c>
      <c r="K263" s="10" t="s">
        <v>738</v>
      </c>
      <c r="M263" s="35"/>
      <c r="N263" s="22" t="str">
        <f>IF($H$257="NO REPLY","No reply",K263)</f>
        <v>No reply</v>
      </c>
      <c r="Z263" t="str">
        <f t="shared" si="29"/>
        <v>0000(00000)</v>
      </c>
    </row>
    <row r="264" spans="1:26" ht="12.75">
      <c r="A264" s="9" t="s">
        <v>321</v>
      </c>
      <c r="B264" s="9" t="s">
        <v>672</v>
      </c>
      <c r="C264" s="9" t="s">
        <v>670</v>
      </c>
      <c r="D264" s="9" t="s">
        <v>698</v>
      </c>
      <c r="F264" s="10" t="s">
        <v>318</v>
      </c>
      <c r="G264" s="10" t="str">
        <f t="shared" si="28"/>
        <v> INVALID MEASUREMENT</v>
      </c>
      <c r="H264" s="10" t="str">
        <f t="shared" si="31"/>
        <v>INVALID MEASUREMENT</v>
      </c>
      <c r="I264" s="10" t="str">
        <f t="shared" si="30"/>
        <v> 0000</v>
      </c>
      <c r="J264" s="10" t="str">
        <f t="shared" si="32"/>
        <v>0000</v>
      </c>
      <c r="K264" s="10" t="s">
        <v>741</v>
      </c>
      <c r="M264" s="35"/>
      <c r="N264" s="22" t="str">
        <f>IF($H$245="NO REPLY","No reply",VALUE(K264))</f>
        <v>No reply</v>
      </c>
      <c r="Z264" t="str">
        <f t="shared" si="29"/>
        <v>0000</v>
      </c>
    </row>
    <row r="265" spans="6:26" ht="12.75">
      <c r="F265" s="10" t="s">
        <v>319</v>
      </c>
      <c r="G265" s="10" t="str">
        <f t="shared" si="28"/>
        <v> NO DISPLAY</v>
      </c>
      <c r="H265" s="10" t="str">
        <f t="shared" si="31"/>
        <v>NO DISPLAY</v>
      </c>
      <c r="I265" s="10" t="str">
        <f t="shared" si="30"/>
        <v> FAIL</v>
      </c>
      <c r="J265" s="10" t="str">
        <f t="shared" si="32"/>
        <v>FAIL</v>
      </c>
      <c r="K265" s="10" t="s">
        <v>739</v>
      </c>
      <c r="M265" s="35"/>
      <c r="Z265" t="str">
        <f t="shared" si="29"/>
        <v>FAIL</v>
      </c>
    </row>
    <row r="266" spans="1:26" ht="12.75">
      <c r="A266" s="9" t="s">
        <v>322</v>
      </c>
      <c r="B266" s="9" t="s">
        <v>708</v>
      </c>
      <c r="F266" s="10" t="s">
        <v>320</v>
      </c>
      <c r="G266" s="10" t="str">
        <f aca="true" t="shared" si="33" ref="G266:G329">VLOOKUP($F266,$A$2:$B$450,2,FALSE)</f>
        <v> INVALID MEASUREMENT</v>
      </c>
      <c r="H266" s="10" t="str">
        <f t="shared" si="31"/>
        <v>INVALID MEASUREMENT</v>
      </c>
      <c r="I266" s="10" t="str">
        <f t="shared" si="30"/>
        <v> 000000(00000000)</v>
      </c>
      <c r="J266" s="10" t="str">
        <f t="shared" si="32"/>
        <v>000000(00000000)</v>
      </c>
      <c r="K266" s="10" t="s">
        <v>740</v>
      </c>
      <c r="M266" s="35"/>
      <c r="N266" s="22" t="str">
        <f>IF($H$257="NO REPLY","No reply",K266)</f>
        <v>No reply</v>
      </c>
      <c r="Z266" t="str">
        <f aca="true" t="shared" si="34" ref="Z266:Z329">SUBSTITUTE(J266,".",",")</f>
        <v>000000(00000000)</v>
      </c>
    </row>
    <row r="267" spans="1:26" ht="12.75">
      <c r="A267" s="9" t="s">
        <v>323</v>
      </c>
      <c r="B267" s="9" t="s">
        <v>672</v>
      </c>
      <c r="C267" s="9" t="s">
        <v>670</v>
      </c>
      <c r="D267" s="9" t="s">
        <v>681</v>
      </c>
      <c r="F267" s="10" t="s">
        <v>321</v>
      </c>
      <c r="G267" s="10" t="str">
        <f t="shared" si="33"/>
        <v> NO DISPLAY</v>
      </c>
      <c r="H267" s="10" t="str">
        <f t="shared" si="31"/>
        <v>NO DISPLAY</v>
      </c>
      <c r="I267" s="10" t="str">
        <f t="shared" si="30"/>
        <v> FAIL</v>
      </c>
      <c r="J267" s="10" t="str">
        <f t="shared" si="32"/>
        <v>FAIL</v>
      </c>
      <c r="K267" s="10" t="s">
        <v>739</v>
      </c>
      <c r="M267" s="35"/>
      <c r="Z267" t="str">
        <f t="shared" si="34"/>
        <v>FAIL</v>
      </c>
    </row>
    <row r="268" spans="1:26" ht="12.75">
      <c r="A268" s="9" t="s">
        <v>324</v>
      </c>
      <c r="B268" s="9" t="s">
        <v>672</v>
      </c>
      <c r="C268" s="9" t="s">
        <v>670</v>
      </c>
      <c r="D268" s="9" t="s">
        <v>681</v>
      </c>
      <c r="H268" s="10">
        <f t="shared" si="31"/>
      </c>
      <c r="J268" s="10">
        <f t="shared" si="32"/>
      </c>
      <c r="K268" s="10" t="s">
        <v>715</v>
      </c>
      <c r="M268" s="35"/>
      <c r="Z268">
        <f t="shared" si="34"/>
      </c>
    </row>
    <row r="269" spans="1:26" ht="12.75">
      <c r="A269" s="9" t="s">
        <v>325</v>
      </c>
      <c r="B269" s="9" t="s">
        <v>672</v>
      </c>
      <c r="C269" s="9" t="s">
        <v>670</v>
      </c>
      <c r="D269" s="9" t="s">
        <v>681</v>
      </c>
      <c r="F269" s="10" t="s">
        <v>322</v>
      </c>
      <c r="G269" s="10" t="str">
        <f t="shared" si="33"/>
        <v> NOT CAPABLE</v>
      </c>
      <c r="H269" s="10" t="str">
        <f t="shared" si="31"/>
        <v>NOT CAPABLE</v>
      </c>
      <c r="I269" s="10">
        <f t="shared" si="30"/>
        <v>0</v>
      </c>
      <c r="J269" s="10" t="str">
        <f t="shared" si="32"/>
        <v>0</v>
      </c>
      <c r="K269" s="10" t="s">
        <v>718</v>
      </c>
      <c r="M269" s="35">
        <f>IF(H269="FAIL",0,1)</f>
        <v>1</v>
      </c>
      <c r="Z269" t="str">
        <f t="shared" si="34"/>
        <v>0</v>
      </c>
    </row>
    <row r="270" spans="1:26" ht="12.75">
      <c r="A270" s="9" t="s">
        <v>326</v>
      </c>
      <c r="B270" s="9" t="s">
        <v>672</v>
      </c>
      <c r="C270" s="9" t="s">
        <v>670</v>
      </c>
      <c r="D270" s="9" t="s">
        <v>701</v>
      </c>
      <c r="F270" s="10" t="s">
        <v>323</v>
      </c>
      <c r="G270" s="10" t="str">
        <f t="shared" si="33"/>
        <v> NO DISPLAY</v>
      </c>
      <c r="H270" s="10" t="str">
        <f t="shared" si="31"/>
        <v>NO DISPLAY</v>
      </c>
      <c r="I270" s="10" t="str">
        <f t="shared" si="30"/>
        <v> 0</v>
      </c>
      <c r="J270" s="10" t="str">
        <f t="shared" si="32"/>
        <v>0</v>
      </c>
      <c r="K270" s="10" t="s">
        <v>718</v>
      </c>
      <c r="M270" s="35"/>
      <c r="N270" s="35" t="str">
        <f>CONCATENATE("DF",K270)</f>
        <v>DF0</v>
      </c>
      <c r="O270" s="18" t="str">
        <f>IF(OR($H$269="NO REPLY",$H$269="NOT CAPABLE",$H270="NO DISPLAY"),"No reply",N270)</f>
        <v>No reply</v>
      </c>
      <c r="Z270" t="str">
        <f t="shared" si="34"/>
        <v>0</v>
      </c>
    </row>
    <row r="271" spans="1:26" ht="12.75">
      <c r="A271" s="9" t="s">
        <v>327</v>
      </c>
      <c r="B271" s="9" t="s">
        <v>672</v>
      </c>
      <c r="C271" s="9" t="s">
        <v>670</v>
      </c>
      <c r="D271" s="9" t="s">
        <v>681</v>
      </c>
      <c r="F271" s="10" t="s">
        <v>324</v>
      </c>
      <c r="G271" s="10" t="str">
        <f t="shared" si="33"/>
        <v> NO DISPLAY</v>
      </c>
      <c r="H271" s="10" t="str">
        <f t="shared" si="31"/>
        <v>NO DISPLAY</v>
      </c>
      <c r="I271" s="10" t="str">
        <f t="shared" si="30"/>
        <v> 0</v>
      </c>
      <c r="J271" s="10" t="str">
        <f t="shared" si="32"/>
        <v>0</v>
      </c>
      <c r="K271" s="10" t="s">
        <v>718</v>
      </c>
      <c r="M271" s="35"/>
      <c r="O271" s="18" t="str">
        <f>IF(OR($H$269="NO REPLY",$H$269="NOT CAPABLE",$H271="NO DISPLAY"),"No reply",K271)</f>
        <v>No reply</v>
      </c>
      <c r="Z271" t="str">
        <f t="shared" si="34"/>
        <v>0</v>
      </c>
    </row>
    <row r="272" spans="1:26" ht="12.75">
      <c r="A272" s="9" t="s">
        <v>328</v>
      </c>
      <c r="B272" s="9" t="s">
        <v>672</v>
      </c>
      <c r="C272" s="9" t="s">
        <v>670</v>
      </c>
      <c r="D272" s="9" t="s">
        <v>681</v>
      </c>
      <c r="F272" s="10" t="s">
        <v>325</v>
      </c>
      <c r="G272" s="10" t="str">
        <f t="shared" si="33"/>
        <v> NO DISPLAY</v>
      </c>
      <c r="H272" s="10" t="str">
        <f t="shared" si="31"/>
        <v>NO DISPLAY</v>
      </c>
      <c r="I272" s="10" t="str">
        <f t="shared" si="30"/>
        <v> 0</v>
      </c>
      <c r="J272" s="10" t="str">
        <f t="shared" si="32"/>
        <v>0</v>
      </c>
      <c r="K272" s="10" t="s">
        <v>718</v>
      </c>
      <c r="M272" s="35"/>
      <c r="O272" s="18" t="str">
        <f>IF(OR($H$269="NO REPLY",$H$269="NOT CAPABLE",$H272="NO DISPLAY"),"No reply",K272)</f>
        <v>No reply</v>
      </c>
      <c r="Z272" t="str">
        <f t="shared" si="34"/>
        <v>0</v>
      </c>
    </row>
    <row r="273" spans="1:26" ht="12.75">
      <c r="A273" s="9" t="s">
        <v>329</v>
      </c>
      <c r="B273" s="9" t="s">
        <v>672</v>
      </c>
      <c r="C273" s="9" t="s">
        <v>670</v>
      </c>
      <c r="D273" s="9" t="s">
        <v>681</v>
      </c>
      <c r="F273" s="10" t="s">
        <v>326</v>
      </c>
      <c r="G273" s="10" t="str">
        <f t="shared" si="33"/>
        <v> NO DISPLAY</v>
      </c>
      <c r="H273" s="10" t="str">
        <f t="shared" si="31"/>
        <v>NO DISPLAY</v>
      </c>
      <c r="I273" s="10" t="str">
        <f t="shared" si="30"/>
        <v> 000000</v>
      </c>
      <c r="J273" s="10" t="str">
        <f t="shared" si="32"/>
        <v>000000</v>
      </c>
      <c r="K273" s="10" t="s">
        <v>742</v>
      </c>
      <c r="M273" s="35"/>
      <c r="O273" s="18" t="str">
        <f>IF(OR($H$269="NO REPLY",$H$269="NOT CAPABLE",$H273="NO DISPLAY"),"No reply",K273)</f>
        <v>No reply</v>
      </c>
      <c r="Z273" t="str">
        <f t="shared" si="34"/>
        <v>000000</v>
      </c>
    </row>
    <row r="274" spans="1:26" ht="12.75">
      <c r="A274" s="9" t="s">
        <v>330</v>
      </c>
      <c r="B274" s="9" t="s">
        <v>672</v>
      </c>
      <c r="C274" s="9" t="s">
        <v>670</v>
      </c>
      <c r="D274" s="9" t="s">
        <v>681</v>
      </c>
      <c r="F274" s="10" t="s">
        <v>327</v>
      </c>
      <c r="G274" s="10" t="str">
        <f t="shared" si="33"/>
        <v> NO DISPLAY</v>
      </c>
      <c r="H274" s="10" t="str">
        <f t="shared" si="31"/>
        <v>NO DISPLAY</v>
      </c>
      <c r="I274" s="10" t="str">
        <f t="shared" si="30"/>
        <v> 0</v>
      </c>
      <c r="J274" s="10" t="str">
        <f t="shared" si="32"/>
        <v>0</v>
      </c>
      <c r="K274" s="10" t="s">
        <v>718</v>
      </c>
      <c r="M274" s="35"/>
      <c r="N274" s="35" t="str">
        <f>CONCATENATE("DF",K274)</f>
        <v>DF0</v>
      </c>
      <c r="O274" s="18" t="str">
        <f>IF(OR($H$269="NO REPLY",$H$269="NOT CAPABLE",$H274="NO DISPLAY"),"No reply",N274)</f>
        <v>No reply</v>
      </c>
      <c r="Z274" t="str">
        <f t="shared" si="34"/>
        <v>0</v>
      </c>
    </row>
    <row r="275" spans="1:26" ht="12.75">
      <c r="A275" s="9" t="s">
        <v>331</v>
      </c>
      <c r="B275" s="9" t="s">
        <v>672</v>
      </c>
      <c r="C275" s="9" t="s">
        <v>670</v>
      </c>
      <c r="D275" s="9" t="s">
        <v>701</v>
      </c>
      <c r="F275" s="10" t="s">
        <v>328</v>
      </c>
      <c r="G275" s="10" t="str">
        <f t="shared" si="33"/>
        <v> NO DISPLAY</v>
      </c>
      <c r="H275" s="10" t="str">
        <f t="shared" si="31"/>
        <v>NO DISPLAY</v>
      </c>
      <c r="I275" s="10" t="str">
        <f t="shared" si="30"/>
        <v> 0</v>
      </c>
      <c r="J275" s="10" t="str">
        <f t="shared" si="32"/>
        <v>0</v>
      </c>
      <c r="K275" s="10" t="s">
        <v>718</v>
      </c>
      <c r="M275" s="35"/>
      <c r="O275" s="18" t="str">
        <f>IF(OR($H$269="NO REPLY",$H$269="NOT CAPABLE",$H275="NO DISPLAY"),"No reply",K275)</f>
        <v>No reply</v>
      </c>
      <c r="Z275" t="str">
        <f t="shared" si="34"/>
        <v>0</v>
      </c>
    </row>
    <row r="276" spans="1:26" ht="12.75">
      <c r="A276" s="9" t="s">
        <v>332</v>
      </c>
      <c r="B276" s="9" t="s">
        <v>672</v>
      </c>
      <c r="C276" s="9" t="s">
        <v>670</v>
      </c>
      <c r="D276" s="9" t="s">
        <v>681</v>
      </c>
      <c r="F276" s="10" t="s">
        <v>329</v>
      </c>
      <c r="G276" s="10" t="str">
        <f t="shared" si="33"/>
        <v> NO DISPLAY</v>
      </c>
      <c r="H276" s="10" t="str">
        <f t="shared" si="31"/>
        <v>NO DISPLAY</v>
      </c>
      <c r="I276" s="10" t="str">
        <f t="shared" si="30"/>
        <v> 0</v>
      </c>
      <c r="J276" s="10" t="str">
        <f t="shared" si="32"/>
        <v>0</v>
      </c>
      <c r="K276" s="10" t="s">
        <v>718</v>
      </c>
      <c r="M276" s="35"/>
      <c r="O276" s="18" t="str">
        <f aca="true" t="shared" si="35" ref="O276:O282">IF(OR($H$269="NO REPLY",$H$269="NOT CAPABLE",$H276="NO DISPLAY"),"No reply",K276)</f>
        <v>No reply</v>
      </c>
      <c r="Z276" t="str">
        <f t="shared" si="34"/>
        <v>0</v>
      </c>
    </row>
    <row r="277" spans="1:26" ht="12.75">
      <c r="A277" s="9" t="s">
        <v>333</v>
      </c>
      <c r="B277" s="9" t="s">
        <v>672</v>
      </c>
      <c r="C277" s="9" t="s">
        <v>670</v>
      </c>
      <c r="D277" s="9" t="s">
        <v>681</v>
      </c>
      <c r="F277" s="10" t="s">
        <v>330</v>
      </c>
      <c r="G277" s="10" t="str">
        <f t="shared" si="33"/>
        <v> NO DISPLAY</v>
      </c>
      <c r="H277" s="10" t="str">
        <f t="shared" si="31"/>
        <v>NO DISPLAY</v>
      </c>
      <c r="I277" s="10" t="str">
        <f t="shared" si="30"/>
        <v> 0</v>
      </c>
      <c r="J277" s="10" t="str">
        <f t="shared" si="32"/>
        <v>0</v>
      </c>
      <c r="K277" s="10" t="s">
        <v>718</v>
      </c>
      <c r="M277" s="35"/>
      <c r="O277" s="18" t="str">
        <f t="shared" si="35"/>
        <v>No reply</v>
      </c>
      <c r="Z277" t="str">
        <f t="shared" si="34"/>
        <v>0</v>
      </c>
    </row>
    <row r="278" spans="1:26" ht="12.75">
      <c r="A278" s="9" t="s">
        <v>334</v>
      </c>
      <c r="B278" s="9" t="s">
        <v>672</v>
      </c>
      <c r="C278" s="9" t="s">
        <v>670</v>
      </c>
      <c r="D278" s="9" t="s">
        <v>681</v>
      </c>
      <c r="F278" s="10" t="s">
        <v>331</v>
      </c>
      <c r="G278" s="10" t="str">
        <f t="shared" si="33"/>
        <v> NO DISPLAY</v>
      </c>
      <c r="H278" s="10" t="str">
        <f t="shared" si="31"/>
        <v>NO DISPLAY</v>
      </c>
      <c r="I278" s="10" t="str">
        <f t="shared" si="30"/>
        <v> 000000</v>
      </c>
      <c r="J278" s="10" t="str">
        <f t="shared" si="32"/>
        <v>000000</v>
      </c>
      <c r="K278" s="10" t="s">
        <v>742</v>
      </c>
      <c r="M278" s="35"/>
      <c r="O278" s="18" t="str">
        <f t="shared" si="35"/>
        <v>No reply</v>
      </c>
      <c r="Z278" t="str">
        <f t="shared" si="34"/>
        <v>000000</v>
      </c>
    </row>
    <row r="279" spans="1:26" ht="12.75">
      <c r="A279" s="9" t="s">
        <v>335</v>
      </c>
      <c r="B279" s="9" t="s">
        <v>672</v>
      </c>
      <c r="C279" s="9" t="s">
        <v>670</v>
      </c>
      <c r="D279" s="9" t="s">
        <v>701</v>
      </c>
      <c r="F279" s="10" t="s">
        <v>332</v>
      </c>
      <c r="G279" s="10" t="str">
        <f t="shared" si="33"/>
        <v> NO DISPLAY</v>
      </c>
      <c r="H279" s="10" t="str">
        <f t="shared" si="31"/>
        <v>NO DISPLAY</v>
      </c>
      <c r="I279" s="10" t="str">
        <f t="shared" si="30"/>
        <v> 0</v>
      </c>
      <c r="J279" s="10" t="str">
        <f t="shared" si="32"/>
        <v>0</v>
      </c>
      <c r="K279" s="10" t="s">
        <v>718</v>
      </c>
      <c r="M279" s="35"/>
      <c r="N279" s="35" t="str">
        <f>CONCATENATE("DF",K279)</f>
        <v>DF0</v>
      </c>
      <c r="O279" s="18" t="str">
        <f>IF(OR($H$269="NO REPLY",$H$269="NOT CAPABLE",$H279="NO DISPLAY"),"No reply",N279)</f>
        <v>No reply</v>
      </c>
      <c r="Z279" t="str">
        <f t="shared" si="34"/>
        <v>0</v>
      </c>
    </row>
    <row r="280" spans="6:26" ht="12.75">
      <c r="F280" s="10" t="s">
        <v>333</v>
      </c>
      <c r="G280" s="10" t="str">
        <f t="shared" si="33"/>
        <v> NO DISPLAY</v>
      </c>
      <c r="H280" s="10" t="str">
        <f t="shared" si="31"/>
        <v>NO DISPLAY</v>
      </c>
      <c r="I280" s="10" t="str">
        <f t="shared" si="30"/>
        <v> 0</v>
      </c>
      <c r="J280" s="10" t="str">
        <f t="shared" si="32"/>
        <v>0</v>
      </c>
      <c r="K280" s="10" t="s">
        <v>718</v>
      </c>
      <c r="M280" s="35"/>
      <c r="O280" s="18" t="str">
        <f t="shared" si="35"/>
        <v>No reply</v>
      </c>
      <c r="Z280" t="str">
        <f t="shared" si="34"/>
        <v>0</v>
      </c>
    </row>
    <row r="281" spans="1:26" ht="12.75">
      <c r="A281" s="9" t="s">
        <v>336</v>
      </c>
      <c r="B281" s="9" t="s">
        <v>668</v>
      </c>
      <c r="F281" s="10" t="s">
        <v>334</v>
      </c>
      <c r="G281" s="10" t="str">
        <f t="shared" si="33"/>
        <v> NO DISPLAY</v>
      </c>
      <c r="H281" s="10" t="str">
        <f t="shared" si="31"/>
        <v>NO DISPLAY</v>
      </c>
      <c r="I281" s="10" t="str">
        <f t="shared" si="30"/>
        <v> 0</v>
      </c>
      <c r="J281" s="10" t="str">
        <f t="shared" si="32"/>
        <v>0</v>
      </c>
      <c r="K281" s="10" t="s">
        <v>718</v>
      </c>
      <c r="M281" s="35"/>
      <c r="O281" s="18" t="str">
        <f t="shared" si="35"/>
        <v>No reply</v>
      </c>
      <c r="Z281" t="str">
        <f t="shared" si="34"/>
        <v>0</v>
      </c>
    </row>
    <row r="282" spans="1:26" ht="12.75">
      <c r="A282" s="9" t="s">
        <v>337</v>
      </c>
      <c r="B282" s="9" t="s">
        <v>669</v>
      </c>
      <c r="C282" s="9" t="s">
        <v>670</v>
      </c>
      <c r="D282" s="9" t="s">
        <v>702</v>
      </c>
      <c r="F282" s="10" t="s">
        <v>335</v>
      </c>
      <c r="G282" s="10" t="str">
        <f t="shared" si="33"/>
        <v> NO DISPLAY</v>
      </c>
      <c r="H282" s="10" t="str">
        <f t="shared" si="31"/>
        <v>NO DISPLAY</v>
      </c>
      <c r="I282" s="10" t="str">
        <f t="shared" si="30"/>
        <v> 000000</v>
      </c>
      <c r="J282" s="10" t="str">
        <f t="shared" si="32"/>
        <v>000000</v>
      </c>
      <c r="K282" s="10" t="s">
        <v>742</v>
      </c>
      <c r="M282" s="35"/>
      <c r="O282" s="18" t="str">
        <f t="shared" si="35"/>
        <v>No reply</v>
      </c>
      <c r="Z282" t="str">
        <f t="shared" si="34"/>
        <v>000000</v>
      </c>
    </row>
    <row r="283" spans="1:26" ht="12.75">
      <c r="A283" s="9" t="s">
        <v>338</v>
      </c>
      <c r="B283" s="9" t="s">
        <v>669</v>
      </c>
      <c r="C283" s="9" t="s">
        <v>670</v>
      </c>
      <c r="D283" s="9" t="s">
        <v>703</v>
      </c>
      <c r="H283" s="10">
        <f t="shared" si="31"/>
      </c>
      <c r="J283" s="10">
        <f t="shared" si="32"/>
      </c>
      <c r="K283" s="10" t="s">
        <v>715</v>
      </c>
      <c r="M283" s="35"/>
      <c r="Z283">
        <f t="shared" si="34"/>
      </c>
    </row>
    <row r="284" spans="1:26" ht="12.75">
      <c r="A284" s="9" t="s">
        <v>339</v>
      </c>
      <c r="B284" s="9" t="s">
        <v>669</v>
      </c>
      <c r="C284" s="9" t="s">
        <v>670</v>
      </c>
      <c r="D284" s="9" t="s">
        <v>681</v>
      </c>
      <c r="F284" s="10" t="s">
        <v>336</v>
      </c>
      <c r="G284" s="10" t="str">
        <f t="shared" si="33"/>
        <v> PASS</v>
      </c>
      <c r="H284" s="10" t="str">
        <f t="shared" si="31"/>
        <v>PASS</v>
      </c>
      <c r="I284" s="10">
        <f t="shared" si="30"/>
        <v>0</v>
      </c>
      <c r="J284" s="10" t="str">
        <f t="shared" si="32"/>
        <v>0</v>
      </c>
      <c r="K284" s="10" t="s">
        <v>718</v>
      </c>
      <c r="M284" s="35">
        <f>IF(H284="FAIL",0,1)</f>
        <v>1</v>
      </c>
      <c r="Z284" t="str">
        <f t="shared" si="34"/>
        <v>0</v>
      </c>
    </row>
    <row r="285" spans="1:26" ht="12.75">
      <c r="A285" s="9" t="s">
        <v>340</v>
      </c>
      <c r="B285" s="9" t="s">
        <v>669</v>
      </c>
      <c r="C285" s="9" t="s">
        <v>670</v>
      </c>
      <c r="D285" s="9" t="s">
        <v>704</v>
      </c>
      <c r="F285" s="10" t="s">
        <v>337</v>
      </c>
      <c r="G285" s="10" t="str">
        <f t="shared" si="33"/>
        <v> VALID MEASUREMENT</v>
      </c>
      <c r="H285" s="10" t="str">
        <f t="shared" si="31"/>
        <v>VALID MEASUREMENT</v>
      </c>
      <c r="I285" s="10" t="str">
        <f t="shared" si="30"/>
        <v> 20</v>
      </c>
      <c r="J285" s="10" t="str">
        <f t="shared" si="32"/>
        <v>20</v>
      </c>
      <c r="K285" s="10" t="s">
        <v>743</v>
      </c>
      <c r="M285" s="35"/>
      <c r="N285" s="35" t="str">
        <f>CONCATENATE("DF",K285)</f>
        <v>DF20</v>
      </c>
      <c r="O285" s="18" t="str">
        <f>IF($H$284="NO REPLY","No reply",N285)</f>
        <v>DF20</v>
      </c>
      <c r="Z285" t="str">
        <f t="shared" si="34"/>
        <v>20</v>
      </c>
    </row>
    <row r="286" spans="1:26" ht="12.75">
      <c r="A286" s="9" t="s">
        <v>341</v>
      </c>
      <c r="B286" s="9" t="s">
        <v>669</v>
      </c>
      <c r="C286" s="9" t="s">
        <v>670</v>
      </c>
      <c r="D286" s="9" t="s">
        <v>705</v>
      </c>
      <c r="F286" s="10" t="s">
        <v>338</v>
      </c>
      <c r="G286" s="10" t="str">
        <f t="shared" si="33"/>
        <v> VALID MEASUREMENT</v>
      </c>
      <c r="H286" s="10" t="str">
        <f t="shared" si="31"/>
        <v>VALID MEASUREMENT</v>
      </c>
      <c r="I286" s="10" t="str">
        <f t="shared" si="30"/>
        <v> 1,0</v>
      </c>
      <c r="J286" s="10" t="str">
        <f t="shared" si="32"/>
        <v>1,0</v>
      </c>
      <c r="K286" s="10" t="s">
        <v>744</v>
      </c>
      <c r="M286" s="35"/>
      <c r="N286" s="18"/>
      <c r="Z286" t="str">
        <f t="shared" si="34"/>
        <v>1,0</v>
      </c>
    </row>
    <row r="287" spans="1:26" ht="12.75">
      <c r="A287" s="9" t="s">
        <v>342</v>
      </c>
      <c r="B287" s="9" t="s">
        <v>669</v>
      </c>
      <c r="C287" s="9" t="s">
        <v>670</v>
      </c>
      <c r="D287" s="9" t="s">
        <v>706</v>
      </c>
      <c r="F287" s="10" t="s">
        <v>339</v>
      </c>
      <c r="G287" s="10" t="str">
        <f t="shared" si="33"/>
        <v> VALID MEASUREMENT</v>
      </c>
      <c r="H287" s="10" t="str">
        <f t="shared" si="31"/>
        <v>VALID MEASUREMENT</v>
      </c>
      <c r="I287" s="10" t="str">
        <f t="shared" si="30"/>
        <v> 0</v>
      </c>
      <c r="J287" s="10" t="str">
        <f t="shared" si="32"/>
        <v>0</v>
      </c>
      <c r="K287" s="10" t="s">
        <v>718</v>
      </c>
      <c r="M287" s="35"/>
      <c r="N287" s="18">
        <f>IF($H$284="NO REPLY","No reply",VALUE(K287))</f>
        <v>0</v>
      </c>
      <c r="Z287" t="str">
        <f t="shared" si="34"/>
        <v>0</v>
      </c>
    </row>
    <row r="288" spans="1:26" ht="12.75">
      <c r="A288" s="9" t="s">
        <v>343</v>
      </c>
      <c r="B288" s="9" t="s">
        <v>669</v>
      </c>
      <c r="C288" s="9" t="s">
        <v>670</v>
      </c>
      <c r="D288" s="9" t="s">
        <v>707</v>
      </c>
      <c r="F288" s="10" t="s">
        <v>340</v>
      </c>
      <c r="G288" s="10" t="str">
        <f t="shared" si="33"/>
        <v> VALID MEASUREMENT</v>
      </c>
      <c r="H288" s="10" t="str">
        <f t="shared" si="31"/>
        <v>VALID MEASUREMENT</v>
      </c>
      <c r="I288" s="10" t="str">
        <f t="shared" si="30"/>
        <v> LVL 2-4</v>
      </c>
      <c r="J288" s="10" t="str">
        <f t="shared" si="32"/>
        <v>LVL 2-4</v>
      </c>
      <c r="K288" s="10" t="s">
        <v>745</v>
      </c>
      <c r="M288" s="35"/>
      <c r="N288" s="18" t="str">
        <f>IF($H$284="NO REPLY","No reply",K288)</f>
        <v>LVL 2-4</v>
      </c>
      <c r="Z288" t="str">
        <f t="shared" si="34"/>
        <v>LVL 2-4</v>
      </c>
    </row>
    <row r="289" spans="1:26" ht="12.75">
      <c r="A289" s="9" t="s">
        <v>344</v>
      </c>
      <c r="B289" s="9" t="s">
        <v>669</v>
      </c>
      <c r="C289" s="9" t="s">
        <v>670</v>
      </c>
      <c r="D289" s="9" t="s">
        <v>705</v>
      </c>
      <c r="F289" s="10" t="s">
        <v>341</v>
      </c>
      <c r="G289" s="10" t="str">
        <f t="shared" si="33"/>
        <v> VALID MEASUREMENT</v>
      </c>
      <c r="H289" s="10" t="str">
        <f t="shared" si="31"/>
        <v>VALID MEASUREMENT</v>
      </c>
      <c r="I289" s="10" t="str">
        <f t="shared" si="30"/>
        <v> NO</v>
      </c>
      <c r="J289" s="10" t="str">
        <f t="shared" si="32"/>
        <v>NO</v>
      </c>
      <c r="K289" s="10" t="s">
        <v>746</v>
      </c>
      <c r="M289" s="35"/>
      <c r="N289" s="18" t="str">
        <f aca="true" t="shared" si="36" ref="N289:N296">IF($H$284="NO REPLY","No reply",K289)</f>
        <v>NO</v>
      </c>
      <c r="Z289" t="str">
        <f t="shared" si="34"/>
        <v>NO</v>
      </c>
    </row>
    <row r="290" spans="1:26" ht="12.75">
      <c r="A290" s="9" t="s">
        <v>345</v>
      </c>
      <c r="B290" s="9" t="s">
        <v>669</v>
      </c>
      <c r="C290" s="9" t="s">
        <v>670</v>
      </c>
      <c r="D290" s="9" t="s">
        <v>705</v>
      </c>
      <c r="F290" s="10" t="s">
        <v>342</v>
      </c>
      <c r="G290" s="10" t="str">
        <f t="shared" si="33"/>
        <v> VALID MEASUREMENT</v>
      </c>
      <c r="H290" s="10" t="str">
        <f t="shared" si="31"/>
        <v>VALID MEASUREMENT</v>
      </c>
      <c r="I290" s="10" t="str">
        <f t="shared" si="30"/>
        <v> NO UELM   </v>
      </c>
      <c r="J290" s="10" t="str">
        <f t="shared" si="32"/>
        <v>NO UELM</v>
      </c>
      <c r="K290" s="10" t="s">
        <v>747</v>
      </c>
      <c r="M290" s="35"/>
      <c r="N290" s="18" t="str">
        <f t="shared" si="36"/>
        <v>NO UELM</v>
      </c>
      <c r="Z290" t="str">
        <f t="shared" si="34"/>
        <v>NO UELM</v>
      </c>
    </row>
    <row r="291" spans="1:26" ht="12.75">
      <c r="A291" s="9" t="s">
        <v>346</v>
      </c>
      <c r="B291" s="9" t="s">
        <v>669</v>
      </c>
      <c r="C291" s="9" t="s">
        <v>670</v>
      </c>
      <c r="D291" s="9" t="s">
        <v>705</v>
      </c>
      <c r="F291" s="10" t="s">
        <v>343</v>
      </c>
      <c r="G291" s="10" t="str">
        <f t="shared" si="33"/>
        <v> VALID MEASUREMENT</v>
      </c>
      <c r="H291" s="10" t="str">
        <f t="shared" si="31"/>
        <v>VALID MEASUREMENT</v>
      </c>
      <c r="I291" s="10" t="str">
        <f t="shared" si="30"/>
        <v> NO DELM   </v>
      </c>
      <c r="J291" s="10" t="str">
        <f t="shared" si="32"/>
        <v>NO DELM</v>
      </c>
      <c r="K291" s="35" t="s">
        <v>748</v>
      </c>
      <c r="L291" s="18"/>
      <c r="M291" s="35"/>
      <c r="N291" s="18" t="str">
        <f t="shared" si="36"/>
        <v>NO DELM</v>
      </c>
      <c r="Z291" t="str">
        <f t="shared" si="34"/>
        <v>NO DELM</v>
      </c>
    </row>
    <row r="292" spans="1:26" ht="12.75">
      <c r="A292" s="9" t="s">
        <v>347</v>
      </c>
      <c r="B292" s="9" t="s">
        <v>669</v>
      </c>
      <c r="C292" s="9" t="s">
        <v>670</v>
      </c>
      <c r="D292" s="9" t="s">
        <v>705</v>
      </c>
      <c r="F292" s="10" t="s">
        <v>344</v>
      </c>
      <c r="G292" s="10" t="str">
        <f t="shared" si="33"/>
        <v> VALID MEASUREMENT</v>
      </c>
      <c r="H292" s="10" t="str">
        <f t="shared" si="31"/>
        <v>VALID MEASUREMENT</v>
      </c>
      <c r="I292" s="10" t="str">
        <f aca="true" t="shared" si="37" ref="I292:I355">VLOOKUP($F292,$A$2:$D$450,4,FALSE)</f>
        <v> NO</v>
      </c>
      <c r="J292" s="10" t="str">
        <f t="shared" si="32"/>
        <v>NO</v>
      </c>
      <c r="K292" s="10" t="s">
        <v>746</v>
      </c>
      <c r="M292" s="35"/>
      <c r="N292" s="18" t="str">
        <f t="shared" si="36"/>
        <v>NO</v>
      </c>
      <c r="Z292" t="str">
        <f t="shared" si="34"/>
        <v>NO</v>
      </c>
    </row>
    <row r="293" spans="1:26" ht="12.75">
      <c r="A293" s="9" t="s">
        <v>348</v>
      </c>
      <c r="B293" s="9" t="s">
        <v>669</v>
      </c>
      <c r="C293" s="9" t="s">
        <v>670</v>
      </c>
      <c r="D293" s="9" t="s">
        <v>705</v>
      </c>
      <c r="F293" s="10" t="s">
        <v>345</v>
      </c>
      <c r="G293" s="10" t="str">
        <f t="shared" si="33"/>
        <v> VALID MEASUREMENT</v>
      </c>
      <c r="H293" s="10" t="str">
        <f t="shared" si="31"/>
        <v>VALID MEASUREMENT</v>
      </c>
      <c r="I293" s="10" t="str">
        <f t="shared" si="37"/>
        <v> NO</v>
      </c>
      <c r="J293" s="10" t="str">
        <f t="shared" si="32"/>
        <v>NO</v>
      </c>
      <c r="K293" s="10" t="s">
        <v>746</v>
      </c>
      <c r="M293" s="35"/>
      <c r="N293" s="18" t="str">
        <f t="shared" si="36"/>
        <v>NO</v>
      </c>
      <c r="Z293" t="str">
        <f t="shared" si="34"/>
        <v>NO</v>
      </c>
    </row>
    <row r="294" spans="6:26" ht="12.75">
      <c r="F294" s="10" t="s">
        <v>346</v>
      </c>
      <c r="G294" s="10" t="str">
        <f t="shared" si="33"/>
        <v> VALID MEASUREMENT</v>
      </c>
      <c r="H294" s="10" t="str">
        <f t="shared" si="31"/>
        <v>VALID MEASUREMENT</v>
      </c>
      <c r="I294" s="10" t="str">
        <f t="shared" si="37"/>
        <v> NO</v>
      </c>
      <c r="J294" s="10" t="str">
        <f t="shared" si="32"/>
        <v>NO</v>
      </c>
      <c r="K294" s="10" t="s">
        <v>746</v>
      </c>
      <c r="M294" s="35"/>
      <c r="N294" s="18" t="str">
        <f t="shared" si="36"/>
        <v>NO</v>
      </c>
      <c r="Z294" t="str">
        <f t="shared" si="34"/>
        <v>NO</v>
      </c>
    </row>
    <row r="295" spans="1:26" ht="12.75">
      <c r="A295" s="9" t="s">
        <v>349</v>
      </c>
      <c r="B295" s="9" t="s">
        <v>708</v>
      </c>
      <c r="F295" s="10" t="s">
        <v>347</v>
      </c>
      <c r="G295" s="10" t="str">
        <f t="shared" si="33"/>
        <v> VALID MEASUREMENT</v>
      </c>
      <c r="H295" s="10" t="str">
        <f t="shared" si="31"/>
        <v>VALID MEASUREMENT</v>
      </c>
      <c r="I295" s="10" t="str">
        <f t="shared" si="37"/>
        <v> NO</v>
      </c>
      <c r="J295" s="10" t="str">
        <f t="shared" si="32"/>
        <v>NO</v>
      </c>
      <c r="K295" s="10" t="s">
        <v>746</v>
      </c>
      <c r="M295" s="35"/>
      <c r="N295" s="18" t="str">
        <f t="shared" si="36"/>
        <v>NO</v>
      </c>
      <c r="Z295" t="str">
        <f t="shared" si="34"/>
        <v>NO</v>
      </c>
    </row>
    <row r="296" spans="1:26" ht="12.75">
      <c r="A296" s="9" t="s">
        <v>350</v>
      </c>
      <c r="B296" s="9" t="s">
        <v>672</v>
      </c>
      <c r="C296" s="9" t="s">
        <v>670</v>
      </c>
      <c r="D296" s="9" t="s">
        <v>681</v>
      </c>
      <c r="F296" s="10" t="s">
        <v>348</v>
      </c>
      <c r="G296" s="10" t="str">
        <f t="shared" si="33"/>
        <v> VALID MEASUREMENT</v>
      </c>
      <c r="H296" s="10" t="str">
        <f t="shared" si="31"/>
        <v>VALID MEASUREMENT</v>
      </c>
      <c r="I296" s="10" t="str">
        <f t="shared" si="37"/>
        <v> NO</v>
      </c>
      <c r="J296" s="10" t="str">
        <f t="shared" si="32"/>
        <v>NO</v>
      </c>
      <c r="K296" s="10" t="s">
        <v>746</v>
      </c>
      <c r="M296" s="35"/>
      <c r="N296" s="18" t="str">
        <f t="shared" si="36"/>
        <v>NO</v>
      </c>
      <c r="Z296" t="str">
        <f t="shared" si="34"/>
        <v>NO</v>
      </c>
    </row>
    <row r="297" spans="1:26" ht="12.75">
      <c r="A297" s="9" t="s">
        <v>351</v>
      </c>
      <c r="B297" s="9" t="s">
        <v>672</v>
      </c>
      <c r="C297" s="9" t="s">
        <v>670</v>
      </c>
      <c r="D297" s="9" t="s">
        <v>709</v>
      </c>
      <c r="H297" s="10">
        <f t="shared" si="31"/>
      </c>
      <c r="J297" s="10">
        <f t="shared" si="32"/>
      </c>
      <c r="K297" s="10" t="s">
        <v>715</v>
      </c>
      <c r="M297" s="35"/>
      <c r="Z297">
        <f t="shared" si="34"/>
      </c>
    </row>
    <row r="298" spans="1:26" ht="12.75">
      <c r="A298" s="9" t="s">
        <v>352</v>
      </c>
      <c r="B298" s="9" t="s">
        <v>672</v>
      </c>
      <c r="C298" s="9" t="s">
        <v>670</v>
      </c>
      <c r="D298" s="9" t="s">
        <v>798</v>
      </c>
      <c r="F298" s="10" t="s">
        <v>349</v>
      </c>
      <c r="G298" s="10" t="str">
        <f t="shared" si="33"/>
        <v> NOT CAPABLE</v>
      </c>
      <c r="H298" s="10" t="str">
        <f t="shared" si="31"/>
        <v>NOT CAPABLE</v>
      </c>
      <c r="I298" s="10">
        <f t="shared" si="37"/>
        <v>0</v>
      </c>
      <c r="J298" s="10" t="str">
        <f t="shared" si="32"/>
        <v>0</v>
      </c>
      <c r="K298" s="10" t="s">
        <v>718</v>
      </c>
      <c r="M298" s="35">
        <f>IF(H298="FAIL",0,1)</f>
        <v>1</v>
      </c>
      <c r="Z298" t="str">
        <f t="shared" si="34"/>
        <v>0</v>
      </c>
    </row>
    <row r="299" spans="6:26" ht="12.75">
      <c r="F299" s="10" t="s">
        <v>350</v>
      </c>
      <c r="G299" s="10" t="str">
        <f t="shared" si="33"/>
        <v> NO DISPLAY</v>
      </c>
      <c r="H299" s="10" t="str">
        <f t="shared" si="31"/>
        <v>NO DISPLAY</v>
      </c>
      <c r="I299" s="10" t="str">
        <f t="shared" si="37"/>
        <v> 0</v>
      </c>
      <c r="J299" s="10" t="str">
        <f t="shared" si="32"/>
        <v>0</v>
      </c>
      <c r="K299" s="10" t="s">
        <v>718</v>
      </c>
      <c r="M299" s="35"/>
      <c r="N299" s="35" t="str">
        <f>CONCATENATE("DF",K299)</f>
        <v>DF0</v>
      </c>
      <c r="Z299" t="str">
        <f t="shared" si="34"/>
        <v>0</v>
      </c>
    </row>
    <row r="300" spans="1:26" ht="12.75">
      <c r="A300" s="9" t="s">
        <v>353</v>
      </c>
      <c r="B300" s="9" t="s">
        <v>708</v>
      </c>
      <c r="F300" s="10" t="s">
        <v>351</v>
      </c>
      <c r="G300" s="10" t="str">
        <f t="shared" si="33"/>
        <v> NO DISPLAY</v>
      </c>
      <c r="H300" s="10" t="str">
        <f t="shared" si="31"/>
        <v>NO DISPLAY</v>
      </c>
      <c r="I300" s="10" t="str">
        <f t="shared" si="37"/>
        <v> 0,0</v>
      </c>
      <c r="J300" s="10" t="str">
        <f t="shared" si="32"/>
        <v>0,0</v>
      </c>
      <c r="K300" s="10" t="s">
        <v>717</v>
      </c>
      <c r="M300" s="35"/>
      <c r="Z300" t="str">
        <f t="shared" si="34"/>
        <v>0,0</v>
      </c>
    </row>
    <row r="301" spans="1:26" ht="12.75">
      <c r="A301" s="9" t="s">
        <v>354</v>
      </c>
      <c r="B301" s="9" t="s">
        <v>672</v>
      </c>
      <c r="C301" s="9" t="s">
        <v>670</v>
      </c>
      <c r="D301" s="9" t="s">
        <v>681</v>
      </c>
      <c r="F301" s="10" t="s">
        <v>352</v>
      </c>
      <c r="G301" s="10" t="str">
        <f t="shared" si="33"/>
        <v> NO DISPLAY</v>
      </c>
      <c r="H301" s="10" t="str">
        <f t="shared" si="31"/>
        <v>NO DISPLAY</v>
      </c>
      <c r="I301" s="10" t="str">
        <f t="shared" si="37"/>
        <v>         </v>
      </c>
      <c r="J301" s="10">
        <f t="shared" si="32"/>
      </c>
      <c r="K301" s="10" t="s">
        <v>715</v>
      </c>
      <c r="M301" s="35"/>
      <c r="N301" s="18" t="str">
        <f>IF($H$300="VALID MEASUREMENT",K301,"FAIL")</f>
        <v>FAIL</v>
      </c>
      <c r="Z301">
        <f t="shared" si="34"/>
      </c>
    </row>
    <row r="302" spans="1:26" ht="12.75">
      <c r="A302" s="9" t="s">
        <v>355</v>
      </c>
      <c r="B302" s="9" t="s">
        <v>672</v>
      </c>
      <c r="C302" s="9" t="s">
        <v>670</v>
      </c>
      <c r="D302" s="9" t="s">
        <v>709</v>
      </c>
      <c r="H302" s="10">
        <f t="shared" si="31"/>
      </c>
      <c r="J302" s="10">
        <f t="shared" si="32"/>
      </c>
      <c r="K302" s="10" t="s">
        <v>715</v>
      </c>
      <c r="M302" s="35"/>
      <c r="Z302">
        <f t="shared" si="34"/>
      </c>
    </row>
    <row r="303" spans="1:26" ht="12.75">
      <c r="A303" s="9" t="s">
        <v>356</v>
      </c>
      <c r="B303" s="9" t="s">
        <v>672</v>
      </c>
      <c r="C303" s="9" t="s">
        <v>670</v>
      </c>
      <c r="D303" s="9" t="s">
        <v>710</v>
      </c>
      <c r="F303" s="10" t="s">
        <v>353</v>
      </c>
      <c r="G303" s="10" t="str">
        <f t="shared" si="33"/>
        <v> NOT CAPABLE</v>
      </c>
      <c r="H303" s="10" t="str">
        <f t="shared" si="31"/>
        <v>NOT CAPABLE</v>
      </c>
      <c r="I303" s="10">
        <f t="shared" si="37"/>
        <v>0</v>
      </c>
      <c r="J303" s="10" t="str">
        <f t="shared" si="32"/>
        <v>0</v>
      </c>
      <c r="K303" s="10" t="s">
        <v>718</v>
      </c>
      <c r="M303" s="35">
        <f>IF(H303="FAIL",0,1)</f>
        <v>1</v>
      </c>
      <c r="Z303" t="str">
        <f t="shared" si="34"/>
        <v>0</v>
      </c>
    </row>
    <row r="304" spans="1:26" ht="12.75">
      <c r="A304" s="9" t="s">
        <v>357</v>
      </c>
      <c r="B304" s="9" t="s">
        <v>672</v>
      </c>
      <c r="C304" s="9" t="s">
        <v>670</v>
      </c>
      <c r="D304" s="9" t="s">
        <v>700</v>
      </c>
      <c r="F304" s="10" t="s">
        <v>354</v>
      </c>
      <c r="G304" s="10" t="str">
        <f t="shared" si="33"/>
        <v> NO DISPLAY</v>
      </c>
      <c r="H304" s="10" t="str">
        <f t="shared" si="31"/>
        <v>NO DISPLAY</v>
      </c>
      <c r="I304" s="10" t="str">
        <f t="shared" si="37"/>
        <v> 0</v>
      </c>
      <c r="J304" s="10" t="str">
        <f t="shared" si="32"/>
        <v>0</v>
      </c>
      <c r="K304" s="10" t="s">
        <v>718</v>
      </c>
      <c r="M304" s="35"/>
      <c r="N304" s="35" t="str">
        <f>CONCATENATE("DF",K304)</f>
        <v>DF0</v>
      </c>
      <c r="Z304" t="str">
        <f t="shared" si="34"/>
        <v>0</v>
      </c>
    </row>
    <row r="305" spans="1:26" ht="12.75">
      <c r="A305" s="9" t="s">
        <v>358</v>
      </c>
      <c r="B305" s="9" t="s">
        <v>672</v>
      </c>
      <c r="C305" s="9" t="s">
        <v>670</v>
      </c>
      <c r="D305" s="9" t="s">
        <v>681</v>
      </c>
      <c r="F305" s="10" t="s">
        <v>355</v>
      </c>
      <c r="G305" s="10" t="str">
        <f t="shared" si="33"/>
        <v> NO DISPLAY</v>
      </c>
      <c r="H305" s="10" t="str">
        <f t="shared" si="31"/>
        <v>NO DISPLAY</v>
      </c>
      <c r="I305" s="10" t="str">
        <f t="shared" si="37"/>
        <v> 0,0</v>
      </c>
      <c r="J305" s="10" t="str">
        <f t="shared" si="32"/>
        <v>0,0</v>
      </c>
      <c r="K305" s="10" t="s">
        <v>717</v>
      </c>
      <c r="M305" s="35"/>
      <c r="Z305" t="str">
        <f t="shared" si="34"/>
        <v>0,0</v>
      </c>
    </row>
    <row r="306" spans="6:26" ht="12.75">
      <c r="F306" s="10" t="s">
        <v>356</v>
      </c>
      <c r="G306" s="10" t="str">
        <f t="shared" si="33"/>
        <v> NO DISPLAY</v>
      </c>
      <c r="H306" s="10" t="str">
        <f t="shared" si="31"/>
        <v>NO DISPLAY</v>
      </c>
      <c r="I306" s="10" t="str">
        <f t="shared" si="37"/>
        <v> 00000000000000</v>
      </c>
      <c r="J306" s="10" t="str">
        <f t="shared" si="32"/>
        <v>00000000000000</v>
      </c>
      <c r="K306" s="10" t="s">
        <v>749</v>
      </c>
      <c r="M306" s="35"/>
      <c r="Z306" t="str">
        <f t="shared" si="34"/>
        <v>00000000000000</v>
      </c>
    </row>
    <row r="307" spans="1:26" ht="12.75">
      <c r="A307" s="9" t="s">
        <v>359</v>
      </c>
      <c r="B307" s="9" t="s">
        <v>708</v>
      </c>
      <c r="F307" s="10" t="s">
        <v>357</v>
      </c>
      <c r="G307" s="10" t="str">
        <f t="shared" si="33"/>
        <v> NO DISPLAY</v>
      </c>
      <c r="H307" s="10" t="str">
        <f t="shared" si="31"/>
        <v>NO DISPLAY</v>
      </c>
      <c r="I307" s="10" t="str">
        <f t="shared" si="37"/>
        <v> 0000</v>
      </c>
      <c r="J307" s="10" t="str">
        <f t="shared" si="32"/>
        <v>0000</v>
      </c>
      <c r="K307" s="10" t="s">
        <v>741</v>
      </c>
      <c r="M307" s="35"/>
      <c r="Z307" t="str">
        <f t="shared" si="34"/>
        <v>0000</v>
      </c>
    </row>
    <row r="308" spans="1:26" ht="12.75">
      <c r="A308" s="9" t="s">
        <v>360</v>
      </c>
      <c r="B308" s="9" t="s">
        <v>672</v>
      </c>
      <c r="C308" s="9" t="s">
        <v>670</v>
      </c>
      <c r="D308" s="9" t="s">
        <v>681</v>
      </c>
      <c r="F308" s="10" t="s">
        <v>358</v>
      </c>
      <c r="G308" s="10" t="str">
        <f t="shared" si="33"/>
        <v> NO DISPLAY</v>
      </c>
      <c r="H308" s="10" t="str">
        <f t="shared" si="31"/>
        <v>NO DISPLAY</v>
      </c>
      <c r="I308" s="10" t="str">
        <f t="shared" si="37"/>
        <v> 0</v>
      </c>
      <c r="J308" s="10" t="str">
        <f t="shared" si="32"/>
        <v>0</v>
      </c>
      <c r="K308" s="10" t="s">
        <v>718</v>
      </c>
      <c r="M308" s="35"/>
      <c r="Z308" t="str">
        <f t="shared" si="34"/>
        <v>0</v>
      </c>
    </row>
    <row r="309" spans="1:26" ht="12.75">
      <c r="A309" s="9" t="s">
        <v>361</v>
      </c>
      <c r="B309" s="9" t="s">
        <v>676</v>
      </c>
      <c r="H309" s="10">
        <f t="shared" si="31"/>
      </c>
      <c r="J309" s="10">
        <f t="shared" si="32"/>
      </c>
      <c r="K309" s="10" t="s">
        <v>715</v>
      </c>
      <c r="M309" s="35">
        <f>IF(H309="FAIL",0,1)</f>
        <v>1</v>
      </c>
      <c r="Z309">
        <f t="shared" si="34"/>
      </c>
    </row>
    <row r="310" spans="1:26" ht="12.75">
      <c r="A310" s="9" t="s">
        <v>362</v>
      </c>
      <c r="B310" s="9" t="s">
        <v>676</v>
      </c>
      <c r="F310" s="10" t="s">
        <v>359</v>
      </c>
      <c r="G310" s="10" t="str">
        <f t="shared" si="33"/>
        <v> NOT CAPABLE</v>
      </c>
      <c r="H310" s="10" t="str">
        <f t="shared" si="31"/>
        <v>NOT CAPABLE</v>
      </c>
      <c r="I310" s="10">
        <f t="shared" si="37"/>
        <v>0</v>
      </c>
      <c r="J310" s="10" t="str">
        <f t="shared" si="32"/>
        <v>0</v>
      </c>
      <c r="K310" s="10" t="s">
        <v>718</v>
      </c>
      <c r="M310" s="35"/>
      <c r="Z310" t="str">
        <f t="shared" si="34"/>
        <v>0</v>
      </c>
    </row>
    <row r="311" spans="1:26" ht="12.75">
      <c r="A311" s="9" t="s">
        <v>363</v>
      </c>
      <c r="B311" s="9" t="s">
        <v>676</v>
      </c>
      <c r="F311" s="10" t="s">
        <v>360</v>
      </c>
      <c r="G311" s="10" t="str">
        <f t="shared" si="33"/>
        <v> NO DISPLAY</v>
      </c>
      <c r="H311" s="10" t="str">
        <f t="shared" si="31"/>
        <v>NO DISPLAY</v>
      </c>
      <c r="I311" s="10" t="str">
        <f t="shared" si="37"/>
        <v> 0</v>
      </c>
      <c r="J311" s="10" t="str">
        <f t="shared" si="32"/>
        <v>0</v>
      </c>
      <c r="K311" s="10" t="s">
        <v>718</v>
      </c>
      <c r="M311" s="35"/>
      <c r="N311" s="35" t="str">
        <f>CONCATENATE("DF",K311)</f>
        <v>DF0</v>
      </c>
      <c r="O311" s="22" t="str">
        <f>IF(H310="NO REPLY","No reply",N311)</f>
        <v>DF0</v>
      </c>
      <c r="Z311" t="str">
        <f t="shared" si="34"/>
        <v>0</v>
      </c>
    </row>
    <row r="312" spans="1:26" ht="12.75">
      <c r="A312" s="9" t="s">
        <v>364</v>
      </c>
      <c r="B312" s="9" t="s">
        <v>676</v>
      </c>
      <c r="F312" s="10" t="s">
        <v>361</v>
      </c>
      <c r="G312" s="10" t="str">
        <f t="shared" si="33"/>
        <v> DISABLE</v>
      </c>
      <c r="H312" s="10" t="str">
        <f t="shared" si="31"/>
        <v>DISABLE</v>
      </c>
      <c r="I312" s="10">
        <f t="shared" si="37"/>
        <v>0</v>
      </c>
      <c r="J312" s="10" t="str">
        <f t="shared" si="32"/>
        <v>0</v>
      </c>
      <c r="K312" s="10" t="s">
        <v>718</v>
      </c>
      <c r="M312" s="35"/>
      <c r="Z312" t="str">
        <f t="shared" si="34"/>
        <v>0</v>
      </c>
    </row>
    <row r="313" spans="1:26" ht="12.75">
      <c r="A313" s="9" t="s">
        <v>365</v>
      </c>
      <c r="B313" s="9" t="s">
        <v>676</v>
      </c>
      <c r="F313" s="10" t="s">
        <v>362</v>
      </c>
      <c r="G313" s="10" t="str">
        <f t="shared" si="33"/>
        <v> DISABLE</v>
      </c>
      <c r="H313" s="10" t="str">
        <f t="shared" si="31"/>
        <v>DISABLE</v>
      </c>
      <c r="I313" s="10">
        <f t="shared" si="37"/>
        <v>0</v>
      </c>
      <c r="J313" s="10" t="str">
        <f t="shared" si="32"/>
        <v>0</v>
      </c>
      <c r="K313" s="10" t="s">
        <v>718</v>
      </c>
      <c r="M313" s="35"/>
      <c r="Z313" t="str">
        <f t="shared" si="34"/>
        <v>0</v>
      </c>
    </row>
    <row r="314" spans="1:26" ht="12.75">
      <c r="A314" s="9" t="s">
        <v>366</v>
      </c>
      <c r="B314" s="9" t="s">
        <v>676</v>
      </c>
      <c r="F314" s="10" t="s">
        <v>363</v>
      </c>
      <c r="G314" s="10" t="str">
        <f t="shared" si="33"/>
        <v> DISABLE</v>
      </c>
      <c r="H314" s="10" t="str">
        <f t="shared" si="31"/>
        <v>DISABLE</v>
      </c>
      <c r="I314" s="10">
        <f t="shared" si="37"/>
        <v>0</v>
      </c>
      <c r="J314" s="10" t="str">
        <f t="shared" si="32"/>
        <v>0</v>
      </c>
      <c r="K314" s="10" t="s">
        <v>718</v>
      </c>
      <c r="M314" s="35"/>
      <c r="Z314" t="str">
        <f t="shared" si="34"/>
        <v>0</v>
      </c>
    </row>
    <row r="315" spans="1:26" ht="12.75">
      <c r="A315" s="9" t="s">
        <v>367</v>
      </c>
      <c r="B315" s="9" t="s">
        <v>676</v>
      </c>
      <c r="F315" s="10" t="s">
        <v>364</v>
      </c>
      <c r="G315" s="10" t="str">
        <f t="shared" si="33"/>
        <v> DISABLE</v>
      </c>
      <c r="H315" s="10" t="str">
        <f t="shared" si="31"/>
        <v>DISABLE</v>
      </c>
      <c r="I315" s="10">
        <f t="shared" si="37"/>
        <v>0</v>
      </c>
      <c r="J315" s="10" t="str">
        <f t="shared" si="32"/>
        <v>0</v>
      </c>
      <c r="K315" s="10" t="s">
        <v>718</v>
      </c>
      <c r="M315" s="35"/>
      <c r="Z315" t="str">
        <f t="shared" si="34"/>
        <v>0</v>
      </c>
    </row>
    <row r="316" spans="1:26" ht="12.75">
      <c r="A316" s="9" t="s">
        <v>368</v>
      </c>
      <c r="B316" s="9" t="s">
        <v>676</v>
      </c>
      <c r="F316" s="10" t="s">
        <v>365</v>
      </c>
      <c r="G316" s="10" t="str">
        <f t="shared" si="33"/>
        <v> DISABLE</v>
      </c>
      <c r="H316" s="10" t="str">
        <f t="shared" si="31"/>
        <v>DISABLE</v>
      </c>
      <c r="I316" s="10">
        <f t="shared" si="37"/>
        <v>0</v>
      </c>
      <c r="J316" s="10" t="str">
        <f t="shared" si="32"/>
        <v>0</v>
      </c>
      <c r="K316" s="10" t="s">
        <v>718</v>
      </c>
      <c r="M316" s="35"/>
      <c r="Z316" t="str">
        <f t="shared" si="34"/>
        <v>0</v>
      </c>
    </row>
    <row r="317" spans="1:26" ht="12.75">
      <c r="A317" s="9" t="s">
        <v>369</v>
      </c>
      <c r="B317" s="9" t="s">
        <v>676</v>
      </c>
      <c r="F317" s="10" t="s">
        <v>366</v>
      </c>
      <c r="G317" s="10" t="str">
        <f t="shared" si="33"/>
        <v> DISABLE</v>
      </c>
      <c r="H317" s="10" t="str">
        <f t="shared" si="31"/>
        <v>DISABLE</v>
      </c>
      <c r="I317" s="10">
        <f t="shared" si="37"/>
        <v>0</v>
      </c>
      <c r="J317" s="10" t="str">
        <f t="shared" si="32"/>
        <v>0</v>
      </c>
      <c r="K317" s="10" t="s">
        <v>718</v>
      </c>
      <c r="M317" s="35"/>
      <c r="Z317" t="str">
        <f t="shared" si="34"/>
        <v>0</v>
      </c>
    </row>
    <row r="318" spans="1:26" ht="12.75">
      <c r="A318" s="9" t="s">
        <v>370</v>
      </c>
      <c r="B318" s="9" t="s">
        <v>676</v>
      </c>
      <c r="F318" s="10" t="s">
        <v>367</v>
      </c>
      <c r="G318" s="10" t="str">
        <f t="shared" si="33"/>
        <v> DISABLE</v>
      </c>
      <c r="H318" s="10" t="str">
        <f t="shared" si="31"/>
        <v>DISABLE</v>
      </c>
      <c r="I318" s="10">
        <f t="shared" si="37"/>
        <v>0</v>
      </c>
      <c r="J318" s="10" t="str">
        <f t="shared" si="32"/>
        <v>0</v>
      </c>
      <c r="K318" s="10" t="s">
        <v>718</v>
      </c>
      <c r="M318" s="35"/>
      <c r="Z318" t="str">
        <f t="shared" si="34"/>
        <v>0</v>
      </c>
    </row>
    <row r="319" spans="1:26" ht="12.75">
      <c r="A319" s="9" t="s">
        <v>371</v>
      </c>
      <c r="B319" s="9" t="s">
        <v>676</v>
      </c>
      <c r="F319" s="10" t="s">
        <v>368</v>
      </c>
      <c r="G319" s="10" t="str">
        <f t="shared" si="33"/>
        <v> DISABLE</v>
      </c>
      <c r="H319" s="10" t="str">
        <f t="shared" si="31"/>
        <v>DISABLE</v>
      </c>
      <c r="I319" s="10">
        <f t="shared" si="37"/>
        <v>0</v>
      </c>
      <c r="J319" s="10" t="str">
        <f t="shared" si="32"/>
        <v>0</v>
      </c>
      <c r="K319" s="10" t="s">
        <v>718</v>
      </c>
      <c r="M319" s="35"/>
      <c r="Z319" t="str">
        <f t="shared" si="34"/>
        <v>0</v>
      </c>
    </row>
    <row r="320" spans="1:26" ht="12.75">
      <c r="A320" s="9" t="s">
        <v>372</v>
      </c>
      <c r="B320" s="9" t="s">
        <v>676</v>
      </c>
      <c r="F320" s="10" t="s">
        <v>369</v>
      </c>
      <c r="G320" s="10" t="str">
        <f t="shared" si="33"/>
        <v> DISABLE</v>
      </c>
      <c r="H320" s="10" t="str">
        <f t="shared" si="31"/>
        <v>DISABLE</v>
      </c>
      <c r="I320" s="10">
        <f t="shared" si="37"/>
        <v>0</v>
      </c>
      <c r="J320" s="10" t="str">
        <f t="shared" si="32"/>
        <v>0</v>
      </c>
      <c r="K320" s="10" t="s">
        <v>718</v>
      </c>
      <c r="M320" s="35"/>
      <c r="Z320" t="str">
        <f t="shared" si="34"/>
        <v>0</v>
      </c>
    </row>
    <row r="321" spans="1:26" ht="12.75">
      <c r="A321" s="9" t="s">
        <v>373</v>
      </c>
      <c r="B321" s="9" t="s">
        <v>676</v>
      </c>
      <c r="F321" s="10" t="s">
        <v>370</v>
      </c>
      <c r="G321" s="10" t="str">
        <f t="shared" si="33"/>
        <v> DISABLE</v>
      </c>
      <c r="H321" s="10" t="str">
        <f t="shared" si="31"/>
        <v>DISABLE</v>
      </c>
      <c r="I321" s="10">
        <f t="shared" si="37"/>
        <v>0</v>
      </c>
      <c r="J321" s="10" t="str">
        <f t="shared" si="32"/>
        <v>0</v>
      </c>
      <c r="K321" s="10" t="s">
        <v>718</v>
      </c>
      <c r="M321" s="35"/>
      <c r="Z321" t="str">
        <f t="shared" si="34"/>
        <v>0</v>
      </c>
    </row>
    <row r="322" spans="1:26" ht="12.75">
      <c r="A322" s="9" t="s">
        <v>374</v>
      </c>
      <c r="B322" s="9" t="s">
        <v>676</v>
      </c>
      <c r="F322" s="10" t="s">
        <v>371</v>
      </c>
      <c r="G322" s="10" t="str">
        <f t="shared" si="33"/>
        <v> DISABLE</v>
      </c>
      <c r="H322" s="10" t="str">
        <f t="shared" si="31"/>
        <v>DISABLE</v>
      </c>
      <c r="I322" s="10">
        <f t="shared" si="37"/>
        <v>0</v>
      </c>
      <c r="J322" s="10" t="str">
        <f t="shared" si="32"/>
        <v>0</v>
      </c>
      <c r="K322" s="10" t="s">
        <v>718</v>
      </c>
      <c r="M322" s="35"/>
      <c r="Z322" t="str">
        <f t="shared" si="34"/>
        <v>0</v>
      </c>
    </row>
    <row r="323" spans="1:26" ht="12.75">
      <c r="A323" s="9" t="s">
        <v>375</v>
      </c>
      <c r="B323" s="9" t="s">
        <v>676</v>
      </c>
      <c r="F323" s="10" t="s">
        <v>372</v>
      </c>
      <c r="G323" s="10" t="str">
        <f t="shared" si="33"/>
        <v> DISABLE</v>
      </c>
      <c r="H323" s="10" t="str">
        <f t="shared" si="31"/>
        <v>DISABLE</v>
      </c>
      <c r="I323" s="10">
        <f t="shared" si="37"/>
        <v>0</v>
      </c>
      <c r="J323" s="10" t="str">
        <f t="shared" si="32"/>
        <v>0</v>
      </c>
      <c r="K323" s="10" t="s">
        <v>718</v>
      </c>
      <c r="M323" s="35"/>
      <c r="Z323" t="str">
        <f t="shared" si="34"/>
        <v>0</v>
      </c>
    </row>
    <row r="324" spans="1:26" ht="12.75">
      <c r="A324" s="9" t="s">
        <v>376</v>
      </c>
      <c r="B324" s="9" t="s">
        <v>676</v>
      </c>
      <c r="F324" s="10" t="s">
        <v>373</v>
      </c>
      <c r="G324" s="10" t="str">
        <f t="shared" si="33"/>
        <v> DISABLE</v>
      </c>
      <c r="H324" s="10" t="str">
        <f aca="true" t="shared" si="38" ref="H324:H387">TRIM($G324)</f>
        <v>DISABLE</v>
      </c>
      <c r="I324" s="10">
        <f t="shared" si="37"/>
        <v>0</v>
      </c>
      <c r="J324" s="10" t="str">
        <f t="shared" si="32"/>
        <v>0</v>
      </c>
      <c r="K324" s="10" t="s">
        <v>718</v>
      </c>
      <c r="M324" s="35"/>
      <c r="Z324" t="str">
        <f t="shared" si="34"/>
        <v>0</v>
      </c>
    </row>
    <row r="325" spans="1:26" ht="12.75">
      <c r="A325" s="9" t="s">
        <v>377</v>
      </c>
      <c r="B325" s="9" t="s">
        <v>676</v>
      </c>
      <c r="F325" s="10" t="s">
        <v>374</v>
      </c>
      <c r="G325" s="10" t="str">
        <f t="shared" si="33"/>
        <v> DISABLE</v>
      </c>
      <c r="H325" s="10" t="str">
        <f t="shared" si="38"/>
        <v>DISABLE</v>
      </c>
      <c r="I325" s="10">
        <f t="shared" si="37"/>
        <v>0</v>
      </c>
      <c r="J325" s="10" t="str">
        <f aca="true" t="shared" si="39" ref="J325:J388">TRIM($I325)</f>
        <v>0</v>
      </c>
      <c r="K325" s="10" t="s">
        <v>718</v>
      </c>
      <c r="M325" s="35"/>
      <c r="Z325" t="str">
        <f t="shared" si="34"/>
        <v>0</v>
      </c>
    </row>
    <row r="326" spans="1:26" ht="12.75">
      <c r="A326" s="9" t="s">
        <v>378</v>
      </c>
      <c r="B326" s="9" t="s">
        <v>676</v>
      </c>
      <c r="F326" s="10" t="s">
        <v>375</v>
      </c>
      <c r="G326" s="10" t="str">
        <f t="shared" si="33"/>
        <v> DISABLE</v>
      </c>
      <c r="H326" s="10" t="str">
        <f t="shared" si="38"/>
        <v>DISABLE</v>
      </c>
      <c r="I326" s="10">
        <f t="shared" si="37"/>
        <v>0</v>
      </c>
      <c r="J326" s="10" t="str">
        <f t="shared" si="39"/>
        <v>0</v>
      </c>
      <c r="K326" s="10" t="s">
        <v>718</v>
      </c>
      <c r="M326" s="35"/>
      <c r="Z326" t="str">
        <f t="shared" si="34"/>
        <v>0</v>
      </c>
    </row>
    <row r="327" spans="1:26" ht="12.75">
      <c r="A327" s="9" t="s">
        <v>379</v>
      </c>
      <c r="B327" s="9" t="s">
        <v>676</v>
      </c>
      <c r="F327" s="10" t="s">
        <v>376</v>
      </c>
      <c r="G327" s="10" t="str">
        <f t="shared" si="33"/>
        <v> DISABLE</v>
      </c>
      <c r="H327" s="10" t="str">
        <f t="shared" si="38"/>
        <v>DISABLE</v>
      </c>
      <c r="I327" s="10">
        <f t="shared" si="37"/>
        <v>0</v>
      </c>
      <c r="J327" s="10" t="str">
        <f t="shared" si="39"/>
        <v>0</v>
      </c>
      <c r="K327" s="10" t="s">
        <v>718</v>
      </c>
      <c r="M327" s="35"/>
      <c r="Z327" t="str">
        <f t="shared" si="34"/>
        <v>0</v>
      </c>
    </row>
    <row r="328" spans="1:26" ht="12.75">
      <c r="A328" s="9" t="s">
        <v>380</v>
      </c>
      <c r="B328" s="9" t="s">
        <v>676</v>
      </c>
      <c r="F328" s="10" t="s">
        <v>377</v>
      </c>
      <c r="G328" s="10" t="str">
        <f t="shared" si="33"/>
        <v> DISABLE</v>
      </c>
      <c r="H328" s="10" t="str">
        <f t="shared" si="38"/>
        <v>DISABLE</v>
      </c>
      <c r="I328" s="10">
        <f t="shared" si="37"/>
        <v>0</v>
      </c>
      <c r="J328" s="10" t="str">
        <f t="shared" si="39"/>
        <v>0</v>
      </c>
      <c r="K328" s="10" t="s">
        <v>718</v>
      </c>
      <c r="M328" s="35">
        <f>IF(H328="FAIL",0,1)</f>
        <v>1</v>
      </c>
      <c r="Z328" t="str">
        <f t="shared" si="34"/>
        <v>0</v>
      </c>
    </row>
    <row r="329" spans="1:26" ht="12.75">
      <c r="A329" s="9" t="s">
        <v>381</v>
      </c>
      <c r="B329" s="9" t="s">
        <v>676</v>
      </c>
      <c r="F329" s="10" t="s">
        <v>378</v>
      </c>
      <c r="G329" s="10" t="str">
        <f t="shared" si="33"/>
        <v> DISABLE</v>
      </c>
      <c r="H329" s="10" t="str">
        <f t="shared" si="38"/>
        <v>DISABLE</v>
      </c>
      <c r="I329" s="10">
        <f t="shared" si="37"/>
        <v>0</v>
      </c>
      <c r="J329" s="10" t="str">
        <f t="shared" si="39"/>
        <v>0</v>
      </c>
      <c r="K329" s="10" t="s">
        <v>718</v>
      </c>
      <c r="M329" s="35"/>
      <c r="Z329" t="str">
        <f t="shared" si="34"/>
        <v>0</v>
      </c>
    </row>
    <row r="330" spans="1:26" ht="12.75">
      <c r="A330" s="9" t="s">
        <v>382</v>
      </c>
      <c r="B330" s="9" t="s">
        <v>676</v>
      </c>
      <c r="F330" s="10" t="s">
        <v>379</v>
      </c>
      <c r="G330" s="10" t="str">
        <f aca="true" t="shared" si="40" ref="G330:G388">VLOOKUP($F330,$A$2:$B$450,2,FALSE)</f>
        <v> DISABLE</v>
      </c>
      <c r="H330" s="10" t="str">
        <f t="shared" si="38"/>
        <v>DISABLE</v>
      </c>
      <c r="I330" s="10">
        <f t="shared" si="37"/>
        <v>0</v>
      </c>
      <c r="J330" s="10" t="str">
        <f t="shared" si="39"/>
        <v>0</v>
      </c>
      <c r="K330" s="10" t="s">
        <v>718</v>
      </c>
      <c r="M330" s="35"/>
      <c r="Z330" t="str">
        <f aca="true" t="shared" si="41" ref="Z330:Z393">SUBSTITUTE(J330,".",",")</f>
        <v>0</v>
      </c>
    </row>
    <row r="331" spans="1:26" ht="12.75">
      <c r="A331" s="9" t="s">
        <v>383</v>
      </c>
      <c r="B331" s="9" t="s">
        <v>676</v>
      </c>
      <c r="F331" s="10" t="s">
        <v>380</v>
      </c>
      <c r="G331" s="10" t="str">
        <f t="shared" si="40"/>
        <v> DISABLE</v>
      </c>
      <c r="H331" s="10" t="str">
        <f t="shared" si="38"/>
        <v>DISABLE</v>
      </c>
      <c r="I331" s="10">
        <f t="shared" si="37"/>
        <v>0</v>
      </c>
      <c r="J331" s="10" t="str">
        <f t="shared" si="39"/>
        <v>0</v>
      </c>
      <c r="K331" s="10" t="s">
        <v>718</v>
      </c>
      <c r="M331" s="35"/>
      <c r="Z331" t="str">
        <f t="shared" si="41"/>
        <v>0</v>
      </c>
    </row>
    <row r="332" spans="1:26" ht="12.75">
      <c r="A332" s="9" t="s">
        <v>384</v>
      </c>
      <c r="B332" s="9" t="s">
        <v>676</v>
      </c>
      <c r="F332" s="10" t="s">
        <v>381</v>
      </c>
      <c r="G332" s="10" t="str">
        <f t="shared" si="40"/>
        <v> DISABLE</v>
      </c>
      <c r="H332" s="10" t="str">
        <f t="shared" si="38"/>
        <v>DISABLE</v>
      </c>
      <c r="I332" s="10">
        <f t="shared" si="37"/>
        <v>0</v>
      </c>
      <c r="J332" s="10" t="str">
        <f t="shared" si="39"/>
        <v>0</v>
      </c>
      <c r="K332" s="10" t="s">
        <v>718</v>
      </c>
      <c r="M332" s="35"/>
      <c r="Z332" t="str">
        <f t="shared" si="41"/>
        <v>0</v>
      </c>
    </row>
    <row r="333" spans="1:26" ht="12.75">
      <c r="A333" s="9" t="s">
        <v>385</v>
      </c>
      <c r="B333" s="9" t="s">
        <v>676</v>
      </c>
      <c r="F333" s="10" t="s">
        <v>382</v>
      </c>
      <c r="G333" s="10" t="str">
        <f t="shared" si="40"/>
        <v> DISABLE</v>
      </c>
      <c r="H333" s="10" t="str">
        <f t="shared" si="38"/>
        <v>DISABLE</v>
      </c>
      <c r="I333" s="10">
        <f t="shared" si="37"/>
        <v>0</v>
      </c>
      <c r="J333" s="10" t="str">
        <f t="shared" si="39"/>
        <v>0</v>
      </c>
      <c r="K333" s="10" t="s">
        <v>718</v>
      </c>
      <c r="M333" s="35">
        <f>IF(H333="FAIL",0,1)</f>
        <v>1</v>
      </c>
      <c r="Z333" t="str">
        <f t="shared" si="41"/>
        <v>0</v>
      </c>
    </row>
    <row r="334" spans="6:26" ht="12.75">
      <c r="F334" s="10" t="s">
        <v>383</v>
      </c>
      <c r="G334" s="10" t="str">
        <f t="shared" si="40"/>
        <v> DISABLE</v>
      </c>
      <c r="H334" s="10" t="str">
        <f t="shared" si="38"/>
        <v>DISABLE</v>
      </c>
      <c r="I334" s="10">
        <f t="shared" si="37"/>
        <v>0</v>
      </c>
      <c r="J334" s="10" t="str">
        <f t="shared" si="39"/>
        <v>0</v>
      </c>
      <c r="K334" s="10" t="s">
        <v>718</v>
      </c>
      <c r="M334" s="35"/>
      <c r="Z334" t="str">
        <f t="shared" si="41"/>
        <v>0</v>
      </c>
    </row>
    <row r="335" spans="1:26" ht="12.75">
      <c r="A335" s="9" t="s">
        <v>386</v>
      </c>
      <c r="B335" s="9" t="s">
        <v>708</v>
      </c>
      <c r="F335" s="10" t="s">
        <v>384</v>
      </c>
      <c r="G335" s="10" t="str">
        <f t="shared" si="40"/>
        <v> DISABLE</v>
      </c>
      <c r="H335" s="10" t="str">
        <f t="shared" si="38"/>
        <v>DISABLE</v>
      </c>
      <c r="I335" s="10">
        <f t="shared" si="37"/>
        <v>0</v>
      </c>
      <c r="J335" s="10" t="str">
        <f t="shared" si="39"/>
        <v>0</v>
      </c>
      <c r="K335" s="10" t="s">
        <v>718</v>
      </c>
      <c r="M335" s="35"/>
      <c r="Z335" t="str">
        <f t="shared" si="41"/>
        <v>0</v>
      </c>
    </row>
    <row r="336" spans="1:26" ht="12.75">
      <c r="A336" s="9" t="s">
        <v>387</v>
      </c>
      <c r="B336" s="9" t="s">
        <v>672</v>
      </c>
      <c r="C336" s="9" t="s">
        <v>670</v>
      </c>
      <c r="D336" s="9" t="s">
        <v>681</v>
      </c>
      <c r="F336" s="10" t="s">
        <v>385</v>
      </c>
      <c r="G336" s="10" t="str">
        <f t="shared" si="40"/>
        <v> DISABLE</v>
      </c>
      <c r="H336" s="10" t="str">
        <f t="shared" si="38"/>
        <v>DISABLE</v>
      </c>
      <c r="I336" s="10">
        <f t="shared" si="37"/>
        <v>0</v>
      </c>
      <c r="J336" s="10" t="str">
        <f t="shared" si="39"/>
        <v>0</v>
      </c>
      <c r="K336" s="10" t="s">
        <v>718</v>
      </c>
      <c r="M336" s="35"/>
      <c r="Z336" t="str">
        <f t="shared" si="41"/>
        <v>0</v>
      </c>
    </row>
    <row r="337" spans="1:26" ht="12.75">
      <c r="A337" s="9" t="s">
        <v>388</v>
      </c>
      <c r="B337" s="9" t="s">
        <v>676</v>
      </c>
      <c r="H337" s="10">
        <f t="shared" si="38"/>
      </c>
      <c r="J337" s="10">
        <f t="shared" si="39"/>
      </c>
      <c r="K337" s="10" t="s">
        <v>715</v>
      </c>
      <c r="M337" s="35"/>
      <c r="Z337">
        <f t="shared" si="41"/>
      </c>
    </row>
    <row r="338" spans="1:26" ht="12.75">
      <c r="A338" s="9" t="s">
        <v>389</v>
      </c>
      <c r="B338" s="9" t="s">
        <v>710</v>
      </c>
      <c r="F338" s="10" t="s">
        <v>386</v>
      </c>
      <c r="G338" s="10" t="str">
        <f t="shared" si="40"/>
        <v> NOT CAPABLE</v>
      </c>
      <c r="H338" s="10" t="str">
        <f t="shared" si="38"/>
        <v>NOT CAPABLE</v>
      </c>
      <c r="I338" s="10">
        <f t="shared" si="37"/>
        <v>0</v>
      </c>
      <c r="J338" s="10" t="str">
        <f t="shared" si="39"/>
        <v>0</v>
      </c>
      <c r="K338" s="10" t="s">
        <v>718</v>
      </c>
      <c r="M338" s="35">
        <f>IF(H338="FAIL",0,1)</f>
        <v>1</v>
      </c>
      <c r="Z338" t="str">
        <f t="shared" si="41"/>
        <v>0</v>
      </c>
    </row>
    <row r="339" spans="6:26" ht="12.75">
      <c r="F339" s="10" t="s">
        <v>387</v>
      </c>
      <c r="G339" s="10" t="str">
        <f t="shared" si="40"/>
        <v> NO DISPLAY</v>
      </c>
      <c r="H339" s="10" t="str">
        <f t="shared" si="38"/>
        <v>NO DISPLAY</v>
      </c>
      <c r="I339" s="10" t="str">
        <f t="shared" si="37"/>
        <v> 0</v>
      </c>
      <c r="J339" s="10" t="str">
        <f t="shared" si="39"/>
        <v>0</v>
      </c>
      <c r="K339" s="10" t="s">
        <v>718</v>
      </c>
      <c r="M339" s="35"/>
      <c r="N339" s="35" t="str">
        <f>CONCATENATE("DF",K339)</f>
        <v>DF0</v>
      </c>
      <c r="O339" s="22" t="str">
        <f>IF(H338="NO REPLY","No reply",N339)</f>
        <v>DF0</v>
      </c>
      <c r="Z339" t="str">
        <f t="shared" si="41"/>
        <v>0</v>
      </c>
    </row>
    <row r="340" spans="1:26" ht="12.75">
      <c r="A340" s="9" t="s">
        <v>390</v>
      </c>
      <c r="B340" s="9" t="s">
        <v>708</v>
      </c>
      <c r="F340" s="10" t="s">
        <v>388</v>
      </c>
      <c r="G340" s="10" t="str">
        <f t="shared" si="40"/>
        <v> DISABLE</v>
      </c>
      <c r="H340" s="10" t="str">
        <f t="shared" si="38"/>
        <v>DISABLE</v>
      </c>
      <c r="I340" s="10">
        <f t="shared" si="37"/>
        <v>0</v>
      </c>
      <c r="J340" s="10" t="str">
        <f t="shared" si="39"/>
        <v>0</v>
      </c>
      <c r="K340" s="10" t="s">
        <v>718</v>
      </c>
      <c r="M340" s="35"/>
      <c r="Z340" t="str">
        <f t="shared" si="41"/>
        <v>0</v>
      </c>
    </row>
    <row r="341" spans="1:26" ht="12.75">
      <c r="A341" s="9" t="s">
        <v>391</v>
      </c>
      <c r="B341" s="9" t="s">
        <v>672</v>
      </c>
      <c r="C341" s="9" t="s">
        <v>670</v>
      </c>
      <c r="D341" s="9" t="s">
        <v>681</v>
      </c>
      <c r="F341" s="10" t="s">
        <v>389</v>
      </c>
      <c r="G341" s="10" t="str">
        <f t="shared" si="40"/>
        <v> 00000000000000</v>
      </c>
      <c r="H341" s="10" t="str">
        <f t="shared" si="38"/>
        <v>00000000000000</v>
      </c>
      <c r="I341" s="10">
        <f t="shared" si="37"/>
        <v>0</v>
      </c>
      <c r="J341" s="10" t="str">
        <f t="shared" si="39"/>
        <v>0</v>
      </c>
      <c r="K341" s="10" t="s">
        <v>718</v>
      </c>
      <c r="M341" s="35"/>
      <c r="N341" s="22" t="str">
        <f>IF(H340="ENABLE",H341,"DISABLE")</f>
        <v>DISABLE</v>
      </c>
      <c r="Z341" t="str">
        <f t="shared" si="41"/>
        <v>0</v>
      </c>
    </row>
    <row r="342" spans="1:26" ht="12.75">
      <c r="A342" s="9" t="s">
        <v>392</v>
      </c>
      <c r="B342" s="9" t="s">
        <v>711</v>
      </c>
      <c r="H342" s="10">
        <f t="shared" si="38"/>
      </c>
      <c r="J342" s="10">
        <f t="shared" si="39"/>
      </c>
      <c r="K342" s="10" t="s">
        <v>715</v>
      </c>
      <c r="M342" s="35"/>
      <c r="Z342">
        <f t="shared" si="41"/>
      </c>
    </row>
    <row r="343" spans="1:26" ht="12.75">
      <c r="A343" s="9" t="s">
        <v>393</v>
      </c>
      <c r="B343" s="9" t="s">
        <v>799</v>
      </c>
      <c r="F343" s="10" t="s">
        <v>390</v>
      </c>
      <c r="G343" s="10" t="str">
        <f t="shared" si="40"/>
        <v> NOT CAPABLE</v>
      </c>
      <c r="H343" s="10" t="str">
        <f t="shared" si="38"/>
        <v>NOT CAPABLE</v>
      </c>
      <c r="I343" s="10">
        <f t="shared" si="37"/>
        <v>0</v>
      </c>
      <c r="J343" s="10" t="str">
        <f t="shared" si="39"/>
        <v>0</v>
      </c>
      <c r="K343" s="10" t="s">
        <v>718</v>
      </c>
      <c r="M343" s="35">
        <f>IF(H343="FAIL",0,1)</f>
        <v>1</v>
      </c>
      <c r="Z343" t="str">
        <f t="shared" si="41"/>
        <v>0</v>
      </c>
    </row>
    <row r="344" spans="6:26" ht="12.75">
      <c r="F344" s="10" t="s">
        <v>391</v>
      </c>
      <c r="G344" s="10" t="str">
        <f t="shared" si="40"/>
        <v> NO DISPLAY</v>
      </c>
      <c r="H344" s="10" t="str">
        <f t="shared" si="38"/>
        <v>NO DISPLAY</v>
      </c>
      <c r="I344" s="10" t="str">
        <f t="shared" si="37"/>
        <v> 0</v>
      </c>
      <c r="J344" s="10" t="str">
        <f t="shared" si="39"/>
        <v>0</v>
      </c>
      <c r="K344" s="10" t="s">
        <v>718</v>
      </c>
      <c r="M344" s="35"/>
      <c r="N344" s="35" t="str">
        <f>CONCATENATE("DF",K344)</f>
        <v>DF0</v>
      </c>
      <c r="O344" s="22" t="str">
        <f>IF(H343="NO REPLY","No reply",N344)</f>
        <v>DF0</v>
      </c>
      <c r="Z344" t="str">
        <f t="shared" si="41"/>
        <v>0</v>
      </c>
    </row>
    <row r="345" spans="1:26" ht="12.75">
      <c r="A345" s="9" t="s">
        <v>394</v>
      </c>
      <c r="B345" s="9" t="s">
        <v>708</v>
      </c>
      <c r="F345" s="10" t="s">
        <v>392</v>
      </c>
      <c r="G345" s="10" t="str">
        <f t="shared" si="40"/>
        <v> ENABLE</v>
      </c>
      <c r="H345" s="10" t="str">
        <f t="shared" si="38"/>
        <v>ENABLE</v>
      </c>
      <c r="I345" s="10">
        <f t="shared" si="37"/>
        <v>0</v>
      </c>
      <c r="J345" s="10" t="str">
        <f t="shared" si="39"/>
        <v>0</v>
      </c>
      <c r="K345" s="10" t="s">
        <v>718</v>
      </c>
      <c r="M345" s="35"/>
      <c r="Z345" t="str">
        <f t="shared" si="41"/>
        <v>0</v>
      </c>
    </row>
    <row r="346" spans="1:26" ht="12.75">
      <c r="A346" s="9" t="s">
        <v>395</v>
      </c>
      <c r="B346" s="9" t="s">
        <v>672</v>
      </c>
      <c r="C346" s="9" t="s">
        <v>670</v>
      </c>
      <c r="D346" s="9" t="s">
        <v>681</v>
      </c>
      <c r="F346" s="10" t="s">
        <v>393</v>
      </c>
      <c r="G346" s="10" t="str">
        <f t="shared" si="40"/>
        <v> 00000000100800</v>
      </c>
      <c r="H346" s="10" t="str">
        <f t="shared" si="38"/>
        <v>00000000100800</v>
      </c>
      <c r="I346" s="10">
        <f t="shared" si="37"/>
        <v>0</v>
      </c>
      <c r="J346" s="10" t="str">
        <f t="shared" si="39"/>
        <v>0</v>
      </c>
      <c r="K346" s="10" t="s">
        <v>718</v>
      </c>
      <c r="M346" s="35"/>
      <c r="N346" s="22" t="str">
        <f>IF(H345="ENABLE",H346,"DISABLE")</f>
        <v>00000000100800</v>
      </c>
      <c r="Z346" t="str">
        <f t="shared" si="41"/>
        <v>0</v>
      </c>
    </row>
    <row r="347" spans="1:26" ht="12.75">
      <c r="A347" s="9" t="s">
        <v>396</v>
      </c>
      <c r="B347" s="9" t="s">
        <v>676</v>
      </c>
      <c r="H347" s="10">
        <f t="shared" si="38"/>
      </c>
      <c r="J347" s="10">
        <f t="shared" si="39"/>
      </c>
      <c r="K347" s="10" t="s">
        <v>715</v>
      </c>
      <c r="M347" s="35"/>
      <c r="Z347">
        <f t="shared" si="41"/>
      </c>
    </row>
    <row r="348" spans="1:26" ht="12.75">
      <c r="A348" s="9" t="s">
        <v>397</v>
      </c>
      <c r="B348" s="9" t="s">
        <v>800</v>
      </c>
      <c r="F348" s="10" t="s">
        <v>394</v>
      </c>
      <c r="G348" s="10" t="str">
        <f t="shared" si="40"/>
        <v> NOT CAPABLE</v>
      </c>
      <c r="H348" s="10" t="str">
        <f t="shared" si="38"/>
        <v>NOT CAPABLE</v>
      </c>
      <c r="I348" s="10">
        <f t="shared" si="37"/>
        <v>0</v>
      </c>
      <c r="J348" s="10" t="str">
        <f t="shared" si="39"/>
        <v>0</v>
      </c>
      <c r="K348" s="10" t="s">
        <v>718</v>
      </c>
      <c r="M348" s="35">
        <f>IF(H348="FAIL",0,1)</f>
        <v>1</v>
      </c>
      <c r="Z348" t="str">
        <f t="shared" si="41"/>
        <v>0</v>
      </c>
    </row>
    <row r="349" spans="6:26" ht="12.75">
      <c r="F349" s="10" t="s">
        <v>395</v>
      </c>
      <c r="G349" s="10" t="str">
        <f t="shared" si="40"/>
        <v> NO DISPLAY</v>
      </c>
      <c r="H349" s="10" t="str">
        <f t="shared" si="38"/>
        <v>NO DISPLAY</v>
      </c>
      <c r="I349" s="10" t="str">
        <f t="shared" si="37"/>
        <v> 0</v>
      </c>
      <c r="J349" s="10" t="str">
        <f t="shared" si="39"/>
        <v>0</v>
      </c>
      <c r="K349" s="10" t="s">
        <v>718</v>
      </c>
      <c r="M349" s="35"/>
      <c r="N349" s="35" t="str">
        <f>CONCATENATE("DF",K349)</f>
        <v>DF0</v>
      </c>
      <c r="O349" s="22" t="str">
        <f>IF(H348="NO REPLY","No reply",N349)</f>
        <v>DF0</v>
      </c>
      <c r="Z349" t="str">
        <f t="shared" si="41"/>
        <v>0</v>
      </c>
    </row>
    <row r="350" spans="1:26" ht="12.75">
      <c r="A350" s="9" t="s">
        <v>398</v>
      </c>
      <c r="B350" s="9" t="s">
        <v>708</v>
      </c>
      <c r="F350" s="10" t="s">
        <v>396</v>
      </c>
      <c r="G350" s="10" t="str">
        <f t="shared" si="40"/>
        <v> DISABLE</v>
      </c>
      <c r="H350" s="10" t="str">
        <f t="shared" si="38"/>
        <v>DISABLE</v>
      </c>
      <c r="I350" s="10">
        <f t="shared" si="37"/>
        <v>0</v>
      </c>
      <c r="J350" s="10" t="str">
        <f t="shared" si="39"/>
        <v>0</v>
      </c>
      <c r="K350" s="10" t="s">
        <v>718</v>
      </c>
      <c r="M350" s="35"/>
      <c r="Z350" t="str">
        <f t="shared" si="41"/>
        <v>0</v>
      </c>
    </row>
    <row r="351" spans="1:26" ht="12.75">
      <c r="A351" s="9" t="s">
        <v>399</v>
      </c>
      <c r="B351" s="9" t="s">
        <v>672</v>
      </c>
      <c r="C351" s="9" t="s">
        <v>670</v>
      </c>
      <c r="D351" s="9" t="s">
        <v>681</v>
      </c>
      <c r="F351" s="10" t="s">
        <v>397</v>
      </c>
      <c r="G351" s="10" t="str">
        <f t="shared" si="40"/>
        <v> 00011000020800</v>
      </c>
      <c r="H351" s="10" t="str">
        <f t="shared" si="38"/>
        <v>00011000020800</v>
      </c>
      <c r="I351" s="10">
        <f t="shared" si="37"/>
        <v>0</v>
      </c>
      <c r="J351" s="10" t="str">
        <f t="shared" si="39"/>
        <v>0</v>
      </c>
      <c r="K351" s="10" t="s">
        <v>718</v>
      </c>
      <c r="M351" s="35"/>
      <c r="N351" s="22" t="str">
        <f>IF(H350="ENABLE",H351,"DISABLE")</f>
        <v>DISABLE</v>
      </c>
      <c r="Z351" t="str">
        <f t="shared" si="41"/>
        <v>0</v>
      </c>
    </row>
    <row r="352" spans="1:26" ht="12.75">
      <c r="A352" s="9" t="s">
        <v>400</v>
      </c>
      <c r="B352" s="9" t="s">
        <v>676</v>
      </c>
      <c r="H352" s="10">
        <f t="shared" si="38"/>
      </c>
      <c r="J352" s="10">
        <f t="shared" si="39"/>
      </c>
      <c r="K352" s="10" t="s">
        <v>715</v>
      </c>
      <c r="M352" s="35"/>
      <c r="Z352">
        <f t="shared" si="41"/>
      </c>
    </row>
    <row r="353" spans="1:26" ht="12.75">
      <c r="A353" s="9" t="s">
        <v>401</v>
      </c>
      <c r="B353" s="9" t="s">
        <v>801</v>
      </c>
      <c r="F353" s="10" t="s">
        <v>398</v>
      </c>
      <c r="G353" s="10" t="str">
        <f t="shared" si="40"/>
        <v> NOT CAPABLE</v>
      </c>
      <c r="H353" s="10" t="str">
        <f t="shared" si="38"/>
        <v>NOT CAPABLE</v>
      </c>
      <c r="I353" s="10">
        <f t="shared" si="37"/>
        <v>0</v>
      </c>
      <c r="J353" s="10" t="str">
        <f t="shared" si="39"/>
        <v>0</v>
      </c>
      <c r="K353" s="10" t="s">
        <v>718</v>
      </c>
      <c r="M353" s="35">
        <f>IF(H353="FAIL",0,1)</f>
        <v>1</v>
      </c>
      <c r="Z353" t="str">
        <f t="shared" si="41"/>
        <v>0</v>
      </c>
    </row>
    <row r="354" spans="6:26" ht="12.75">
      <c r="F354" s="10" t="s">
        <v>399</v>
      </c>
      <c r="G354" s="10" t="str">
        <f t="shared" si="40"/>
        <v> NO DISPLAY</v>
      </c>
      <c r="H354" s="10" t="str">
        <f t="shared" si="38"/>
        <v>NO DISPLAY</v>
      </c>
      <c r="I354" s="10" t="str">
        <f t="shared" si="37"/>
        <v> 0</v>
      </c>
      <c r="J354" s="10" t="str">
        <f t="shared" si="39"/>
        <v>0</v>
      </c>
      <c r="K354" s="10" t="s">
        <v>718</v>
      </c>
      <c r="M354" s="35"/>
      <c r="N354" s="35" t="str">
        <f>CONCATENATE("DF",K354)</f>
        <v>DF0</v>
      </c>
      <c r="O354" s="22" t="str">
        <f>IF($H$353="NO REPLY","No reply",N354)</f>
        <v>DF0</v>
      </c>
      <c r="Z354" t="str">
        <f t="shared" si="41"/>
        <v>0</v>
      </c>
    </row>
    <row r="355" spans="1:26" ht="12.75">
      <c r="A355" s="9" t="s">
        <v>402</v>
      </c>
      <c r="B355" s="9" t="s">
        <v>708</v>
      </c>
      <c r="F355" s="10" t="s">
        <v>400</v>
      </c>
      <c r="G355" s="10" t="str">
        <f t="shared" si="40"/>
        <v> DISABLE</v>
      </c>
      <c r="H355" s="10" t="str">
        <f t="shared" si="38"/>
        <v>DISABLE</v>
      </c>
      <c r="I355" s="10">
        <f t="shared" si="37"/>
        <v>0</v>
      </c>
      <c r="J355" s="10" t="str">
        <f t="shared" si="39"/>
        <v>0</v>
      </c>
      <c r="K355" s="10" t="s">
        <v>718</v>
      </c>
      <c r="M355" s="35"/>
      <c r="Z355" t="str">
        <f t="shared" si="41"/>
        <v>0</v>
      </c>
    </row>
    <row r="356" spans="1:26" ht="12.75">
      <c r="A356" s="9" t="s">
        <v>403</v>
      </c>
      <c r="B356" s="9" t="s">
        <v>672</v>
      </c>
      <c r="C356" s="9" t="s">
        <v>670</v>
      </c>
      <c r="D356" s="9" t="s">
        <v>681</v>
      </c>
      <c r="F356" s="10" t="s">
        <v>401</v>
      </c>
      <c r="G356" s="10" t="str">
        <f t="shared" si="40"/>
        <v> 00000000800000</v>
      </c>
      <c r="H356" s="10" t="str">
        <f t="shared" si="38"/>
        <v>00000000800000</v>
      </c>
      <c r="I356" s="10">
        <f aca="true" t="shared" si="42" ref="I356:I388">VLOOKUP($F356,$A$2:$D$450,4,FALSE)</f>
        <v>0</v>
      </c>
      <c r="J356" s="10" t="str">
        <f t="shared" si="39"/>
        <v>0</v>
      </c>
      <c r="K356" s="10" t="s">
        <v>718</v>
      </c>
      <c r="M356" s="35"/>
      <c r="N356" s="22" t="str">
        <f>IF(H355="ENABLE",H356,"DISABLE")</f>
        <v>DISABLE</v>
      </c>
      <c r="Z356" t="str">
        <f t="shared" si="41"/>
        <v>0</v>
      </c>
    </row>
    <row r="357" spans="1:26" ht="12.75">
      <c r="A357" s="9" t="s">
        <v>404</v>
      </c>
      <c r="B357" s="9" t="s">
        <v>676</v>
      </c>
      <c r="H357" s="10">
        <f t="shared" si="38"/>
      </c>
      <c r="J357" s="10">
        <f t="shared" si="39"/>
      </c>
      <c r="K357" s="10" t="s">
        <v>715</v>
      </c>
      <c r="M357" s="35"/>
      <c r="Z357">
        <f t="shared" si="41"/>
      </c>
    </row>
    <row r="358" spans="1:26" ht="12.75">
      <c r="A358" s="9" t="s">
        <v>405</v>
      </c>
      <c r="B358" s="9" t="s">
        <v>802</v>
      </c>
      <c r="F358" s="10" t="s">
        <v>402</v>
      </c>
      <c r="G358" s="10" t="str">
        <f t="shared" si="40"/>
        <v> NOT CAPABLE</v>
      </c>
      <c r="H358" s="10" t="str">
        <f t="shared" si="38"/>
        <v>NOT CAPABLE</v>
      </c>
      <c r="I358" s="10">
        <f t="shared" si="42"/>
        <v>0</v>
      </c>
      <c r="J358" s="10" t="str">
        <f t="shared" si="39"/>
        <v>0</v>
      </c>
      <c r="K358" s="10" t="s">
        <v>718</v>
      </c>
      <c r="M358" s="35">
        <f>IF(H358="FAIL",0,1)</f>
        <v>1</v>
      </c>
      <c r="Z358" t="str">
        <f t="shared" si="41"/>
        <v>0</v>
      </c>
    </row>
    <row r="359" spans="6:26" ht="12.75">
      <c r="F359" s="10" t="s">
        <v>403</v>
      </c>
      <c r="G359" s="10" t="str">
        <f t="shared" si="40"/>
        <v> NO DISPLAY</v>
      </c>
      <c r="H359" s="10" t="str">
        <f t="shared" si="38"/>
        <v>NO DISPLAY</v>
      </c>
      <c r="I359" s="10" t="str">
        <f t="shared" si="42"/>
        <v> 0</v>
      </c>
      <c r="J359" s="10" t="str">
        <f t="shared" si="39"/>
        <v>0</v>
      </c>
      <c r="K359" s="10" t="s">
        <v>718</v>
      </c>
      <c r="M359" s="35"/>
      <c r="N359" s="35" t="str">
        <f>CONCATENATE("DF",K359)</f>
        <v>DF0</v>
      </c>
      <c r="O359" s="22" t="str">
        <f>IF($H$358="NO REPLY","No reply",N359)</f>
        <v>DF0</v>
      </c>
      <c r="Z359" t="str">
        <f t="shared" si="41"/>
        <v>0</v>
      </c>
    </row>
    <row r="360" spans="1:26" ht="12.75">
      <c r="A360" s="9" t="s">
        <v>406</v>
      </c>
      <c r="B360" s="9" t="s">
        <v>708</v>
      </c>
      <c r="F360" s="10" t="s">
        <v>404</v>
      </c>
      <c r="G360" s="10" t="str">
        <f t="shared" si="40"/>
        <v> DISABLE</v>
      </c>
      <c r="H360" s="10" t="str">
        <f t="shared" si="38"/>
        <v>DISABLE</v>
      </c>
      <c r="I360" s="10">
        <f t="shared" si="42"/>
        <v>0</v>
      </c>
      <c r="J360" s="10" t="str">
        <f t="shared" si="39"/>
        <v>0</v>
      </c>
      <c r="K360" s="10" t="s">
        <v>718</v>
      </c>
      <c r="M360" s="35"/>
      <c r="Z360" t="str">
        <f t="shared" si="41"/>
        <v>0</v>
      </c>
    </row>
    <row r="361" spans="1:26" ht="12.75">
      <c r="A361" s="9" t="s">
        <v>407</v>
      </c>
      <c r="B361" s="9" t="s">
        <v>672</v>
      </c>
      <c r="C361" s="9" t="s">
        <v>670</v>
      </c>
      <c r="D361" s="9" t="s">
        <v>681</v>
      </c>
      <c r="F361" s="10" t="s">
        <v>405</v>
      </c>
      <c r="G361" s="10" t="str">
        <f t="shared" si="40"/>
        <v> 44000000002000</v>
      </c>
      <c r="H361" s="10" t="str">
        <f t="shared" si="38"/>
        <v>44000000002000</v>
      </c>
      <c r="I361" s="10">
        <f t="shared" si="42"/>
        <v>0</v>
      </c>
      <c r="J361" s="10" t="str">
        <f t="shared" si="39"/>
        <v>0</v>
      </c>
      <c r="K361" s="10" t="s">
        <v>718</v>
      </c>
      <c r="M361" s="35"/>
      <c r="N361" s="22" t="str">
        <f>IF(H360="ENABLE",H361,"DISABLE")</f>
        <v>DISABLE</v>
      </c>
      <c r="Z361" t="str">
        <f t="shared" si="41"/>
        <v>0</v>
      </c>
    </row>
    <row r="362" spans="1:26" ht="12.75">
      <c r="A362" s="9" t="s">
        <v>408</v>
      </c>
      <c r="B362" s="9" t="s">
        <v>672</v>
      </c>
      <c r="C362" s="9" t="s">
        <v>670</v>
      </c>
      <c r="D362" s="9" t="s">
        <v>681</v>
      </c>
      <c r="H362" s="10">
        <f t="shared" si="38"/>
      </c>
      <c r="J362" s="10">
        <f t="shared" si="39"/>
      </c>
      <c r="K362" s="10" t="s">
        <v>715</v>
      </c>
      <c r="M362" s="35"/>
      <c r="Z362">
        <f t="shared" si="41"/>
      </c>
    </row>
    <row r="363" spans="1:26" ht="12.75">
      <c r="A363" s="9" t="s">
        <v>409</v>
      </c>
      <c r="B363" s="9" t="s">
        <v>672</v>
      </c>
      <c r="C363" s="9" t="s">
        <v>670</v>
      </c>
      <c r="D363" s="9" t="s">
        <v>712</v>
      </c>
      <c r="F363" s="10" t="s">
        <v>406</v>
      </c>
      <c r="G363" s="10" t="str">
        <f t="shared" si="40"/>
        <v> NOT CAPABLE</v>
      </c>
      <c r="H363" s="10" t="str">
        <f t="shared" si="38"/>
        <v>NOT CAPABLE</v>
      </c>
      <c r="I363" s="10">
        <f t="shared" si="42"/>
        <v>0</v>
      </c>
      <c r="J363" s="10" t="str">
        <f t="shared" si="39"/>
        <v>0</v>
      </c>
      <c r="K363" s="10" t="s">
        <v>718</v>
      </c>
      <c r="M363" s="35">
        <f>IF(H363="FAIL",0,1)</f>
        <v>1</v>
      </c>
      <c r="Z363" t="str">
        <f t="shared" si="41"/>
        <v>0</v>
      </c>
    </row>
    <row r="364" spans="6:26" ht="12.75">
      <c r="F364" s="10" t="s">
        <v>407</v>
      </c>
      <c r="G364" s="10" t="str">
        <f t="shared" si="40"/>
        <v> NO DISPLAY</v>
      </c>
      <c r="H364" s="10" t="str">
        <f t="shared" si="38"/>
        <v>NO DISPLAY</v>
      </c>
      <c r="I364" s="10" t="str">
        <f t="shared" si="42"/>
        <v> 0</v>
      </c>
      <c r="J364" s="10" t="str">
        <f t="shared" si="39"/>
        <v>0</v>
      </c>
      <c r="K364" s="10" t="s">
        <v>718</v>
      </c>
      <c r="M364" s="35"/>
      <c r="N364" s="35" t="str">
        <f>CONCATENATE("DF",K364)</f>
        <v>DF0</v>
      </c>
      <c r="O364" s="22" t="str">
        <f>IF($H$363="NO REPLY","No reply",N364)</f>
        <v>DF0</v>
      </c>
      <c r="Z364" t="str">
        <f t="shared" si="41"/>
        <v>0</v>
      </c>
    </row>
    <row r="365" spans="1:26" ht="12.75">
      <c r="A365" s="9" t="s">
        <v>410</v>
      </c>
      <c r="B365" s="9" t="s">
        <v>708</v>
      </c>
      <c r="F365" s="10" t="s">
        <v>408</v>
      </c>
      <c r="G365" s="10" t="str">
        <f t="shared" si="40"/>
        <v> NO DISPLAY</v>
      </c>
      <c r="H365" s="10" t="str">
        <f t="shared" si="38"/>
        <v>NO DISPLAY</v>
      </c>
      <c r="I365" s="10" t="str">
        <f t="shared" si="42"/>
        <v> 0</v>
      </c>
      <c r="J365" s="10" t="str">
        <f t="shared" si="39"/>
        <v>0</v>
      </c>
      <c r="K365" s="10" t="s">
        <v>718</v>
      </c>
      <c r="M365" s="35"/>
      <c r="N365" s="10">
        <f>VALUE(K365)</f>
        <v>0</v>
      </c>
      <c r="O365" s="22" t="str">
        <f>IF(H365="VALID MEASUREMENT",N365,H365)</f>
        <v>NO DISPLAY</v>
      </c>
      <c r="Z365" t="str">
        <f t="shared" si="41"/>
        <v>0</v>
      </c>
    </row>
    <row r="366" spans="1:26" ht="12.75">
      <c r="A366" s="9" t="s">
        <v>411</v>
      </c>
      <c r="B366" s="9" t="s">
        <v>672</v>
      </c>
      <c r="C366" s="9" t="s">
        <v>670</v>
      </c>
      <c r="D366" s="9" t="s">
        <v>681</v>
      </c>
      <c r="F366" s="10" t="s">
        <v>409</v>
      </c>
      <c r="G366" s="10" t="str">
        <f t="shared" si="40"/>
        <v> NO DISPLAY</v>
      </c>
      <c r="H366" s="10" t="str">
        <f t="shared" si="38"/>
        <v>NO DISPLAY</v>
      </c>
      <c r="I366" s="10" t="str">
        <f t="shared" si="42"/>
        <v>    0.0</v>
      </c>
      <c r="J366" s="10" t="str">
        <f t="shared" si="39"/>
        <v>0.0</v>
      </c>
      <c r="K366" s="10" t="s">
        <v>717</v>
      </c>
      <c r="M366" s="35"/>
      <c r="N366" s="10">
        <f>VALUE(K366)</f>
        <v>0</v>
      </c>
      <c r="O366" s="22" t="str">
        <f>IF(H366="VALID MEASUREMENT",N366,H366)</f>
        <v>NO DISPLAY</v>
      </c>
      <c r="Z366" t="str">
        <f t="shared" si="41"/>
        <v>0,0</v>
      </c>
    </row>
    <row r="367" spans="1:26" ht="12.75">
      <c r="A367" s="9" t="s">
        <v>412</v>
      </c>
      <c r="B367" s="9" t="s">
        <v>672</v>
      </c>
      <c r="C367" s="9" t="s">
        <v>670</v>
      </c>
      <c r="D367" s="9" t="s">
        <v>673</v>
      </c>
      <c r="H367" s="10">
        <f t="shared" si="38"/>
      </c>
      <c r="J367" s="10">
        <f t="shared" si="39"/>
      </c>
      <c r="K367" s="10" t="s">
        <v>715</v>
      </c>
      <c r="M367" s="35"/>
      <c r="Z367">
        <f t="shared" si="41"/>
      </c>
    </row>
    <row r="368" spans="1:26" ht="12.75">
      <c r="A368" s="9" t="s">
        <v>413</v>
      </c>
      <c r="B368" s="9" t="s">
        <v>672</v>
      </c>
      <c r="C368" s="9" t="s">
        <v>670</v>
      </c>
      <c r="D368" s="9" t="s">
        <v>712</v>
      </c>
      <c r="F368" s="10" t="s">
        <v>410</v>
      </c>
      <c r="G368" s="10" t="str">
        <f t="shared" si="40"/>
        <v> NOT CAPABLE</v>
      </c>
      <c r="H368" s="10" t="str">
        <f t="shared" si="38"/>
        <v>NOT CAPABLE</v>
      </c>
      <c r="I368" s="10">
        <f t="shared" si="42"/>
        <v>0</v>
      </c>
      <c r="J368" s="10" t="str">
        <f t="shared" si="39"/>
        <v>0</v>
      </c>
      <c r="K368" s="10" t="s">
        <v>718</v>
      </c>
      <c r="M368" s="35">
        <f>IF(H368="FAIL",0,1)</f>
        <v>1</v>
      </c>
      <c r="Z368" t="str">
        <f t="shared" si="41"/>
        <v>0</v>
      </c>
    </row>
    <row r="369" spans="1:26" ht="12.75">
      <c r="A369" s="9" t="s">
        <v>414</v>
      </c>
      <c r="B369" s="9" t="s">
        <v>672</v>
      </c>
      <c r="C369" s="9" t="s">
        <v>670</v>
      </c>
      <c r="D369" s="9" t="s">
        <v>681</v>
      </c>
      <c r="F369" s="10" t="s">
        <v>411</v>
      </c>
      <c r="G369" s="10" t="str">
        <f t="shared" si="40"/>
        <v> NO DISPLAY</v>
      </c>
      <c r="H369" s="10" t="str">
        <f t="shared" si="38"/>
        <v>NO DISPLAY</v>
      </c>
      <c r="I369" s="10" t="str">
        <f t="shared" si="42"/>
        <v> 0</v>
      </c>
      <c r="J369" s="10" t="str">
        <f t="shared" si="39"/>
        <v>0</v>
      </c>
      <c r="K369" s="10" t="s">
        <v>718</v>
      </c>
      <c r="M369" s="35"/>
      <c r="N369" s="35" t="str">
        <f>CONCATENATE("DF",K369)</f>
        <v>DF0</v>
      </c>
      <c r="O369" s="22" t="str">
        <f>IF($H$368="NO REPLY","No reply",N369)</f>
        <v>DF0</v>
      </c>
      <c r="Z369" t="str">
        <f t="shared" si="41"/>
        <v>0</v>
      </c>
    </row>
    <row r="370" spans="1:26" ht="12.75">
      <c r="A370" s="9" t="s">
        <v>415</v>
      </c>
      <c r="B370" s="9" t="s">
        <v>672</v>
      </c>
      <c r="C370" s="9" t="s">
        <v>670</v>
      </c>
      <c r="D370" s="9" t="s">
        <v>713</v>
      </c>
      <c r="F370" s="10" t="s">
        <v>412</v>
      </c>
      <c r="G370" s="10" t="str">
        <f t="shared" si="40"/>
        <v> NO DISPLAY</v>
      </c>
      <c r="H370" s="10" t="str">
        <f t="shared" si="38"/>
        <v>NO DISPLAY</v>
      </c>
      <c r="I370" s="10" t="str">
        <f t="shared" si="42"/>
        <v>   0.0</v>
      </c>
      <c r="J370" s="10" t="str">
        <f t="shared" si="39"/>
        <v>0.0</v>
      </c>
      <c r="K370" s="10" t="s">
        <v>717</v>
      </c>
      <c r="M370" s="35"/>
      <c r="N370" s="10">
        <f>VALUE(K370)</f>
        <v>0</v>
      </c>
      <c r="O370" s="22" t="str">
        <f>IF(H370="VALID MEASUREMENT",N370,H370)</f>
        <v>NO DISPLAY</v>
      </c>
      <c r="Z370" t="str">
        <f t="shared" si="41"/>
        <v>0,0</v>
      </c>
    </row>
    <row r="371" spans="1:26" ht="12.75">
      <c r="A371" s="9" t="s">
        <v>416</v>
      </c>
      <c r="B371" s="9" t="s">
        <v>672</v>
      </c>
      <c r="C371" s="9" t="s">
        <v>670</v>
      </c>
      <c r="D371" s="9" t="s">
        <v>681</v>
      </c>
      <c r="F371" s="10" t="s">
        <v>413</v>
      </c>
      <c r="G371" s="10" t="str">
        <f t="shared" si="40"/>
        <v> NO DISPLAY</v>
      </c>
      <c r="H371" s="10" t="str">
        <f t="shared" si="38"/>
        <v>NO DISPLAY</v>
      </c>
      <c r="I371" s="10" t="str">
        <f t="shared" si="42"/>
        <v>    0.0</v>
      </c>
      <c r="J371" s="10" t="str">
        <f t="shared" si="39"/>
        <v>0.0</v>
      </c>
      <c r="K371" s="10" t="s">
        <v>717</v>
      </c>
      <c r="M371" s="35"/>
      <c r="N371" s="10">
        <f>VALUE(K371)</f>
        <v>0</v>
      </c>
      <c r="O371" s="22" t="str">
        <f>IF(H371="VALID MEASUREMENT",N371,H371)</f>
        <v>NO DISPLAY</v>
      </c>
      <c r="Z371" t="str">
        <f t="shared" si="41"/>
        <v>0,0</v>
      </c>
    </row>
    <row r="372" spans="6:26" ht="12.75">
      <c r="F372" s="10" t="s">
        <v>414</v>
      </c>
      <c r="G372" s="10" t="str">
        <f t="shared" si="40"/>
        <v> NO DISPLAY</v>
      </c>
      <c r="H372" s="10" t="str">
        <f t="shared" si="38"/>
        <v>NO DISPLAY</v>
      </c>
      <c r="I372" s="10" t="str">
        <f t="shared" si="42"/>
        <v> 0</v>
      </c>
      <c r="J372" s="10" t="str">
        <f t="shared" si="39"/>
        <v>0</v>
      </c>
      <c r="K372" s="10" t="s">
        <v>718</v>
      </c>
      <c r="M372" s="35"/>
      <c r="N372" s="10">
        <f>VALUE(K372)</f>
        <v>0</v>
      </c>
      <c r="O372" s="22" t="str">
        <f>IF(H372="VALID MEASUREMENT",N372,H372)</f>
        <v>NO DISPLAY</v>
      </c>
      <c r="Z372" t="str">
        <f t="shared" si="41"/>
        <v>0</v>
      </c>
    </row>
    <row r="373" spans="1:26" ht="12.75">
      <c r="A373" s="9" t="s">
        <v>417</v>
      </c>
      <c r="B373" s="9" t="s">
        <v>708</v>
      </c>
      <c r="F373" s="10" t="s">
        <v>415</v>
      </c>
      <c r="G373" s="10" t="str">
        <f t="shared" si="40"/>
        <v> NO DISPLAY</v>
      </c>
      <c r="H373" s="10" t="str">
        <f t="shared" si="38"/>
        <v>NO DISPLAY</v>
      </c>
      <c r="I373" s="10" t="str">
        <f t="shared" si="42"/>
        <v>   0.00</v>
      </c>
      <c r="J373" s="10" t="str">
        <f t="shared" si="39"/>
        <v>0.00</v>
      </c>
      <c r="K373" s="10" t="s">
        <v>750</v>
      </c>
      <c r="M373" s="35"/>
      <c r="N373" s="10">
        <f>VALUE(K373)</f>
        <v>0</v>
      </c>
      <c r="O373" s="22" t="str">
        <f>IF(H373="VALID MEASUREMENT",N373,H373)</f>
        <v>NO DISPLAY</v>
      </c>
      <c r="Z373" t="str">
        <f t="shared" si="41"/>
        <v>0,00</v>
      </c>
    </row>
    <row r="374" spans="1:26" ht="12.75">
      <c r="A374" s="9" t="s">
        <v>418</v>
      </c>
      <c r="B374" s="9" t="s">
        <v>672</v>
      </c>
      <c r="C374" s="9" t="s">
        <v>670</v>
      </c>
      <c r="D374" s="9" t="s">
        <v>681</v>
      </c>
      <c r="F374" s="10" t="s">
        <v>416</v>
      </c>
      <c r="G374" s="10" t="str">
        <f t="shared" si="40"/>
        <v> NO DISPLAY</v>
      </c>
      <c r="H374" s="10" t="str">
        <f t="shared" si="38"/>
        <v>NO DISPLAY</v>
      </c>
      <c r="I374" s="10" t="str">
        <f t="shared" si="42"/>
        <v> 0</v>
      </c>
      <c r="J374" s="10" t="str">
        <f t="shared" si="39"/>
        <v>0</v>
      </c>
      <c r="K374" s="10" t="s">
        <v>718</v>
      </c>
      <c r="M374" s="35"/>
      <c r="N374" s="10">
        <f>VALUE(K374)</f>
        <v>0</v>
      </c>
      <c r="O374" s="22" t="str">
        <f>IF(H374="VALID MEASUREMENT",N374,H374)</f>
        <v>NO DISPLAY</v>
      </c>
      <c r="Z374" t="str">
        <f t="shared" si="41"/>
        <v>0</v>
      </c>
    </row>
    <row r="375" spans="1:26" ht="12.75">
      <c r="A375" s="9" t="s">
        <v>419</v>
      </c>
      <c r="B375" s="9" t="s">
        <v>672</v>
      </c>
      <c r="C375" s="9" t="s">
        <v>670</v>
      </c>
      <c r="D375" s="9" t="s">
        <v>712</v>
      </c>
      <c r="H375" s="10">
        <f t="shared" si="38"/>
      </c>
      <c r="J375" s="10">
        <f t="shared" si="39"/>
      </c>
      <c r="K375" s="10" t="s">
        <v>715</v>
      </c>
      <c r="M375" s="35"/>
      <c r="Z375">
        <f t="shared" si="41"/>
      </c>
    </row>
    <row r="376" spans="1:26" ht="12.75">
      <c r="A376" s="9" t="s">
        <v>420</v>
      </c>
      <c r="B376" s="9" t="s">
        <v>672</v>
      </c>
      <c r="C376" s="9" t="s">
        <v>670</v>
      </c>
      <c r="D376" s="9" t="s">
        <v>681</v>
      </c>
      <c r="F376" s="10" t="s">
        <v>417</v>
      </c>
      <c r="G376" s="10" t="str">
        <f t="shared" si="40"/>
        <v> NOT CAPABLE</v>
      </c>
      <c r="H376" s="10" t="str">
        <f t="shared" si="38"/>
        <v>NOT CAPABLE</v>
      </c>
      <c r="I376" s="10">
        <f t="shared" si="42"/>
        <v>0</v>
      </c>
      <c r="J376" s="10" t="str">
        <f t="shared" si="39"/>
        <v>0</v>
      </c>
      <c r="K376" s="10" t="s">
        <v>718</v>
      </c>
      <c r="M376" s="35">
        <f>IF(H376="FAIL",0,1)</f>
        <v>1</v>
      </c>
      <c r="Z376" t="str">
        <f t="shared" si="41"/>
        <v>0</v>
      </c>
    </row>
    <row r="377" spans="1:26" ht="12.75">
      <c r="A377" s="9" t="s">
        <v>421</v>
      </c>
      <c r="B377" s="9" t="s">
        <v>672</v>
      </c>
      <c r="C377" s="9" t="s">
        <v>670</v>
      </c>
      <c r="D377" s="9" t="s">
        <v>714</v>
      </c>
      <c r="F377" s="10" t="s">
        <v>418</v>
      </c>
      <c r="G377" s="10" t="str">
        <f t="shared" si="40"/>
        <v> NO DISPLAY</v>
      </c>
      <c r="H377" s="10" t="str">
        <f t="shared" si="38"/>
        <v>NO DISPLAY</v>
      </c>
      <c r="I377" s="10" t="str">
        <f t="shared" si="42"/>
        <v> 0</v>
      </c>
      <c r="J377" s="10" t="str">
        <f t="shared" si="39"/>
        <v>0</v>
      </c>
      <c r="K377" s="10" t="s">
        <v>718</v>
      </c>
      <c r="M377" s="35"/>
      <c r="N377" s="35" t="str">
        <f>CONCATENATE("DF",K377)</f>
        <v>DF0</v>
      </c>
      <c r="O377" s="22" t="str">
        <f>IF($H$376="NO REPLY","No reply",N377)</f>
        <v>DF0</v>
      </c>
      <c r="Z377" t="str">
        <f t="shared" si="41"/>
        <v>0</v>
      </c>
    </row>
    <row r="378" spans="1:26" ht="12.75">
      <c r="A378" s="9" t="s">
        <v>422</v>
      </c>
      <c r="B378" s="9" t="s">
        <v>672</v>
      </c>
      <c r="C378" s="9" t="s">
        <v>670</v>
      </c>
      <c r="D378" s="9" t="s">
        <v>681</v>
      </c>
      <c r="F378" s="10" t="s">
        <v>419</v>
      </c>
      <c r="G378" s="10" t="str">
        <f t="shared" si="40"/>
        <v> NO DISPLAY</v>
      </c>
      <c r="H378" s="10" t="str">
        <f t="shared" si="38"/>
        <v>NO DISPLAY</v>
      </c>
      <c r="I378" s="10" t="str">
        <f t="shared" si="42"/>
        <v>    0.0</v>
      </c>
      <c r="J378" s="10" t="str">
        <f t="shared" si="39"/>
        <v>0.0</v>
      </c>
      <c r="K378" s="10" t="s">
        <v>717</v>
      </c>
      <c r="M378" s="35"/>
      <c r="N378" s="10">
        <f>VALUE(K378)</f>
        <v>0</v>
      </c>
      <c r="O378" s="22" t="str">
        <f>IF(H378="VALID MEASUREMENT",N378,H378)</f>
        <v>NO DISPLAY</v>
      </c>
      <c r="Z378" t="str">
        <f t="shared" si="41"/>
        <v>0,0</v>
      </c>
    </row>
    <row r="379" spans="1:26" ht="12.75">
      <c r="A379" s="9" t="s">
        <v>423</v>
      </c>
      <c r="B379" s="9" t="s">
        <v>672</v>
      </c>
      <c r="C379" s="9" t="s">
        <v>670</v>
      </c>
      <c r="D379" s="9" t="s">
        <v>681</v>
      </c>
      <c r="F379" s="10" t="s">
        <v>420</v>
      </c>
      <c r="G379" s="10" t="str">
        <f t="shared" si="40"/>
        <v> NO DISPLAY</v>
      </c>
      <c r="H379" s="10" t="str">
        <f t="shared" si="38"/>
        <v>NO DISPLAY</v>
      </c>
      <c r="I379" s="10" t="str">
        <f t="shared" si="42"/>
        <v> 0</v>
      </c>
      <c r="J379" s="10" t="str">
        <f t="shared" si="39"/>
        <v>0</v>
      </c>
      <c r="K379" s="10" t="s">
        <v>718</v>
      </c>
      <c r="M379" s="35"/>
      <c r="N379" s="10">
        <f>VALUE(K379)</f>
        <v>0</v>
      </c>
      <c r="O379" s="22" t="str">
        <f>IF(H379="VALID MEASUREMENT",N379,H379)</f>
        <v>NO DISPLAY</v>
      </c>
      <c r="Z379" t="str">
        <f t="shared" si="41"/>
        <v>0</v>
      </c>
    </row>
    <row r="380" spans="6:26" ht="12.75">
      <c r="F380" s="10" t="s">
        <v>421</v>
      </c>
      <c r="G380" s="10" t="str">
        <f t="shared" si="40"/>
        <v> NO DISPLAY</v>
      </c>
      <c r="H380" s="10" t="str">
        <f t="shared" si="38"/>
        <v>NO DISPLAY</v>
      </c>
      <c r="I380" s="10" t="str">
        <f t="shared" si="42"/>
        <v> 0.000</v>
      </c>
      <c r="J380" s="10" t="str">
        <f t="shared" si="39"/>
        <v>0.000</v>
      </c>
      <c r="K380" s="10" t="s">
        <v>751</v>
      </c>
      <c r="M380" s="35"/>
      <c r="N380" s="10">
        <f>VALUE(K380)</f>
        <v>0</v>
      </c>
      <c r="O380" s="22" t="str">
        <f>IF(H380="VALID MEASUREMENT",N380,H380)</f>
        <v>NO DISPLAY</v>
      </c>
      <c r="Z380" t="str">
        <f t="shared" si="41"/>
        <v>0,000</v>
      </c>
    </row>
    <row r="381" spans="1:26" ht="12.75">
      <c r="A381" s="9" t="s">
        <v>424</v>
      </c>
      <c r="B381" s="9" t="s">
        <v>690</v>
      </c>
      <c r="F381" s="10" t="s">
        <v>422</v>
      </c>
      <c r="G381" s="10" t="str">
        <f t="shared" si="40"/>
        <v> NO DISPLAY</v>
      </c>
      <c r="H381" s="10" t="str">
        <f t="shared" si="38"/>
        <v>NO DISPLAY</v>
      </c>
      <c r="I381" s="10" t="str">
        <f t="shared" si="42"/>
        <v> 0</v>
      </c>
      <c r="J381" s="10" t="str">
        <f t="shared" si="39"/>
        <v>0</v>
      </c>
      <c r="K381" s="10" t="s">
        <v>718</v>
      </c>
      <c r="M381" s="35"/>
      <c r="N381" s="10">
        <f>VALUE(K381)</f>
        <v>0</v>
      </c>
      <c r="O381" s="22" t="str">
        <f>IF(H381="VALID MEASUREMENT",N381,H381)</f>
        <v>NO DISPLAY</v>
      </c>
      <c r="Z381" t="str">
        <f t="shared" si="41"/>
        <v>0</v>
      </c>
    </row>
    <row r="382" spans="1:26" ht="12.75">
      <c r="A382" s="9" t="s">
        <v>425</v>
      </c>
      <c r="B382" s="9" t="s">
        <v>669</v>
      </c>
      <c r="C382" s="9" t="s">
        <v>670</v>
      </c>
      <c r="D382" s="9" t="s">
        <v>681</v>
      </c>
      <c r="F382" s="10" t="s">
        <v>423</v>
      </c>
      <c r="G382" s="10" t="str">
        <f t="shared" si="40"/>
        <v> NO DISPLAY</v>
      </c>
      <c r="H382" s="10" t="str">
        <f t="shared" si="38"/>
        <v>NO DISPLAY</v>
      </c>
      <c r="I382" s="10" t="str">
        <f t="shared" si="42"/>
        <v> 0</v>
      </c>
      <c r="J382" s="10" t="str">
        <f t="shared" si="39"/>
        <v>0</v>
      </c>
      <c r="K382" s="10" t="s">
        <v>718</v>
      </c>
      <c r="M382" s="35"/>
      <c r="N382" s="10">
        <f>VALUE(K382)</f>
        <v>0</v>
      </c>
      <c r="O382" s="22" t="str">
        <f>IF(H382="VALID MEASUREMENT",N382,H382)</f>
        <v>NO DISPLAY</v>
      </c>
      <c r="Z382" t="str">
        <f t="shared" si="41"/>
        <v>0</v>
      </c>
    </row>
    <row r="383" spans="1:26" ht="12.75">
      <c r="A383" s="9" t="s">
        <v>426</v>
      </c>
      <c r="B383" s="9" t="s">
        <v>669</v>
      </c>
      <c r="C383" s="9" t="s">
        <v>670</v>
      </c>
      <c r="D383" s="9" t="s">
        <v>681</v>
      </c>
      <c r="H383" s="10">
        <f t="shared" si="38"/>
      </c>
      <c r="J383" s="10">
        <f t="shared" si="39"/>
      </c>
      <c r="K383" s="10" t="s">
        <v>715</v>
      </c>
      <c r="M383" s="35"/>
      <c r="Z383">
        <f t="shared" si="41"/>
      </c>
    </row>
    <row r="384" spans="1:26" ht="12.75">
      <c r="A384" s="9" t="s">
        <v>427</v>
      </c>
      <c r="B384" s="9" t="s">
        <v>672</v>
      </c>
      <c r="C384" s="9" t="s">
        <v>670</v>
      </c>
      <c r="D384" s="9" t="s">
        <v>700</v>
      </c>
      <c r="F384" s="10" t="s">
        <v>424</v>
      </c>
      <c r="G384" s="10" t="str">
        <f t="shared" si="40"/>
        <v> NOT RUN</v>
      </c>
      <c r="H384" s="10" t="str">
        <f t="shared" si="38"/>
        <v>NOT RUN</v>
      </c>
      <c r="I384" s="10">
        <f t="shared" si="42"/>
        <v>0</v>
      </c>
      <c r="J384" s="10" t="str">
        <f t="shared" si="39"/>
        <v>0</v>
      </c>
      <c r="K384" s="10" t="s">
        <v>718</v>
      </c>
      <c r="M384" s="35">
        <f>IF(H384="FAIL",0,1)</f>
        <v>1</v>
      </c>
      <c r="Z384" t="str">
        <f t="shared" si="41"/>
        <v>0</v>
      </c>
    </row>
    <row r="385" spans="1:26" ht="12.75">
      <c r="A385" s="9" t="s">
        <v>428</v>
      </c>
      <c r="B385" s="9" t="s">
        <v>672</v>
      </c>
      <c r="C385" s="9" t="s">
        <v>670</v>
      </c>
      <c r="D385" s="9" t="s">
        <v>681</v>
      </c>
      <c r="F385" s="10" t="s">
        <v>425</v>
      </c>
      <c r="G385" s="10" t="str">
        <f t="shared" si="40"/>
        <v> VALID MEASUREMENT</v>
      </c>
      <c r="H385" s="10" t="str">
        <f t="shared" si="38"/>
        <v>VALID MEASUREMENT</v>
      </c>
      <c r="I385" s="10" t="str">
        <f t="shared" si="42"/>
        <v> 0</v>
      </c>
      <c r="J385" s="10" t="str">
        <f t="shared" si="39"/>
        <v>0</v>
      </c>
      <c r="K385" s="10" t="s">
        <v>718</v>
      </c>
      <c r="M385" s="35"/>
      <c r="Z385" t="str">
        <f t="shared" si="41"/>
        <v>0</v>
      </c>
    </row>
    <row r="386" spans="6:26" ht="12.75">
      <c r="F386" s="10" t="s">
        <v>426</v>
      </c>
      <c r="G386" s="10" t="str">
        <f t="shared" si="40"/>
        <v> VALID MEASUREMENT</v>
      </c>
      <c r="H386" s="10" t="str">
        <f t="shared" si="38"/>
        <v>VALID MEASUREMENT</v>
      </c>
      <c r="I386" s="10" t="str">
        <f t="shared" si="42"/>
        <v> 0</v>
      </c>
      <c r="J386" s="10" t="str">
        <f t="shared" si="39"/>
        <v>0</v>
      </c>
      <c r="K386" s="10" t="s">
        <v>718</v>
      </c>
      <c r="M386" s="35"/>
      <c r="Z386" t="str">
        <f t="shared" si="41"/>
        <v>0</v>
      </c>
    </row>
    <row r="387" spans="6:26" ht="12.75">
      <c r="F387" s="10" t="s">
        <v>427</v>
      </c>
      <c r="G387" s="10" t="str">
        <f t="shared" si="40"/>
        <v> NO DISPLAY</v>
      </c>
      <c r="H387" s="10" t="str">
        <f t="shared" si="38"/>
        <v>NO DISPLAY</v>
      </c>
      <c r="I387" s="10" t="str">
        <f t="shared" si="42"/>
        <v> 0000</v>
      </c>
      <c r="J387" s="10" t="str">
        <f t="shared" si="39"/>
        <v>0000</v>
      </c>
      <c r="K387" s="10" t="s">
        <v>741</v>
      </c>
      <c r="M387" s="35"/>
      <c r="Z387" t="str">
        <f t="shared" si="41"/>
        <v>0000</v>
      </c>
    </row>
    <row r="388" spans="6:26" ht="12.75">
      <c r="F388" s="10" t="s">
        <v>428</v>
      </c>
      <c r="G388" s="10" t="str">
        <f t="shared" si="40"/>
        <v> NO DISPLAY</v>
      </c>
      <c r="H388" s="10" t="str">
        <f>TRIM($G388)</f>
        <v>NO DISPLAY</v>
      </c>
      <c r="I388" s="10" t="str">
        <f t="shared" si="42"/>
        <v> 0</v>
      </c>
      <c r="J388" s="10" t="str">
        <f t="shared" si="39"/>
        <v>0</v>
      </c>
      <c r="K388" s="10" t="s">
        <v>718</v>
      </c>
      <c r="M388" s="35"/>
      <c r="Z388" t="str">
        <f t="shared" si="41"/>
        <v>0</v>
      </c>
    </row>
    <row r="389" spans="13:26" ht="12.75">
      <c r="M389" s="35"/>
      <c r="Z389">
        <f t="shared" si="41"/>
      </c>
    </row>
    <row r="390" spans="13:26" ht="12.75">
      <c r="M390" s="35"/>
      <c r="Z390">
        <f t="shared" si="41"/>
      </c>
    </row>
    <row r="391" spans="13:26" ht="12.75">
      <c r="M391" s="35"/>
      <c r="Z391">
        <f t="shared" si="41"/>
      </c>
    </row>
    <row r="392" spans="13:26" ht="12.75">
      <c r="M392" s="35"/>
      <c r="Z392">
        <f t="shared" si="41"/>
      </c>
    </row>
    <row r="393" spans="13:26" ht="12.75">
      <c r="M393" s="35"/>
      <c r="Z393">
        <f t="shared" si="41"/>
      </c>
    </row>
    <row r="394" spans="13:26" ht="12.75">
      <c r="M394" s="35"/>
      <c r="Z394">
        <f aca="true" t="shared" si="43" ref="Z394:Z400">SUBSTITUTE(J394,".",",")</f>
      </c>
    </row>
    <row r="395" spans="13:26" ht="12.75">
      <c r="M395" s="35"/>
      <c r="Z395">
        <f t="shared" si="43"/>
      </c>
    </row>
    <row r="396" spans="13:26" ht="12.75">
      <c r="M396" s="35"/>
      <c r="Z396">
        <f t="shared" si="43"/>
      </c>
    </row>
    <row r="397" spans="13:26" ht="12.75">
      <c r="M397" s="35"/>
      <c r="Z397">
        <f t="shared" si="43"/>
      </c>
    </row>
    <row r="398" spans="13:26" ht="12.75">
      <c r="M398" s="35"/>
      <c r="Z398">
        <f t="shared" si="43"/>
      </c>
    </row>
    <row r="399" spans="13:26" ht="12.75">
      <c r="M399" s="35"/>
      <c r="Z399">
        <f t="shared" si="43"/>
      </c>
    </row>
    <row r="400" spans="13:26" ht="12.75">
      <c r="M400" s="35"/>
      <c r="Z400">
        <f t="shared" si="43"/>
      </c>
    </row>
    <row r="401" ht="12.75">
      <c r="M401" s="35"/>
    </row>
    <row r="402" ht="12.75">
      <c r="M402" s="35"/>
    </row>
    <row r="403" ht="12.75">
      <c r="M403" s="35"/>
    </row>
    <row r="404" ht="12.75">
      <c r="M404" s="35"/>
    </row>
    <row r="405" ht="12.75">
      <c r="M405" s="35"/>
    </row>
    <row r="406" ht="12.75">
      <c r="M406" s="35"/>
    </row>
    <row r="407" ht="12.75">
      <c r="M407" s="35"/>
    </row>
    <row r="408" ht="12.75">
      <c r="M408" s="35"/>
    </row>
    <row r="409" ht="12.75">
      <c r="M409" s="35"/>
    </row>
    <row r="410" ht="12.75">
      <c r="M410" s="35"/>
    </row>
    <row r="411" ht="12.75">
      <c r="M411" s="35"/>
    </row>
    <row r="412" ht="12.75">
      <c r="M412" s="35"/>
    </row>
    <row r="413" ht="12.75">
      <c r="M413" s="35"/>
    </row>
    <row r="414" ht="12.75">
      <c r="M414" s="35"/>
    </row>
    <row r="415" ht="12.75">
      <c r="M415" s="35"/>
    </row>
    <row r="416" ht="12.75">
      <c r="M416" s="35"/>
    </row>
    <row r="417" ht="12.75">
      <c r="M417" s="35"/>
    </row>
    <row r="418" ht="12.75">
      <c r="M418" s="35"/>
    </row>
    <row r="419" ht="12.75">
      <c r="M419" s="35"/>
    </row>
    <row r="420" ht="12.75">
      <c r="M420" s="35"/>
    </row>
    <row r="421" ht="12.75">
      <c r="M421" s="35"/>
    </row>
    <row r="422" ht="12.75">
      <c r="M422" s="35"/>
    </row>
    <row r="423" ht="12.75">
      <c r="M423" s="35"/>
    </row>
    <row r="424" ht="12.75">
      <c r="M424" s="35"/>
    </row>
    <row r="425" ht="12.75">
      <c r="M425" s="35"/>
    </row>
    <row r="426" ht="12.75">
      <c r="M426" s="35"/>
    </row>
    <row r="427" ht="12.75">
      <c r="M427" s="35"/>
    </row>
    <row r="428" ht="12.75">
      <c r="M428" s="35"/>
    </row>
    <row r="429" ht="12.75">
      <c r="M429" s="35"/>
    </row>
    <row r="430" ht="12.75">
      <c r="M430" s="35"/>
    </row>
    <row r="431" ht="12.75">
      <c r="M431" s="35"/>
    </row>
    <row r="432" ht="12.75">
      <c r="M432" s="35"/>
    </row>
    <row r="433" ht="12.75">
      <c r="M433" s="35"/>
    </row>
    <row r="434" ht="12.75">
      <c r="M434" s="35"/>
    </row>
    <row r="435" ht="12.75">
      <c r="M435" s="35"/>
    </row>
    <row r="436" ht="12.75">
      <c r="M436" s="35"/>
    </row>
    <row r="437" ht="12.75">
      <c r="M437" s="35"/>
    </row>
    <row r="438" ht="12.75">
      <c r="M438" s="35"/>
    </row>
    <row r="439" ht="12.75">
      <c r="M439" s="35"/>
    </row>
    <row r="440" ht="12.75">
      <c r="M440" s="35"/>
    </row>
    <row r="441" ht="12.75">
      <c r="M441" s="35"/>
    </row>
    <row r="442" ht="12.75">
      <c r="M442" s="35"/>
    </row>
    <row r="443" ht="12.75">
      <c r="M443" s="35"/>
    </row>
    <row r="444" ht="12.75">
      <c r="M444" s="35"/>
    </row>
    <row r="445" ht="12.75">
      <c r="M445" s="35"/>
    </row>
    <row r="446" ht="12.75">
      <c r="M446" s="35"/>
    </row>
    <row r="447" ht="12.75">
      <c r="M447" s="35"/>
    </row>
    <row r="448" ht="12.75">
      <c r="M448" s="35"/>
    </row>
    <row r="449" ht="12.75">
      <c r="M449" s="35"/>
    </row>
    <row r="450" ht="12.75">
      <c r="M450" s="35"/>
    </row>
    <row r="451" ht="12.75">
      <c r="M451" s="35"/>
    </row>
    <row r="452" ht="12.75">
      <c r="M452" s="35"/>
    </row>
    <row r="453" ht="12.75">
      <c r="M453" s="35"/>
    </row>
    <row r="454" ht="12.75">
      <c r="M454" s="35"/>
    </row>
    <row r="455" ht="12.75">
      <c r="M455" s="35"/>
    </row>
    <row r="456" ht="12.75">
      <c r="M456" s="35"/>
    </row>
    <row r="457" ht="12.75">
      <c r="M457" s="35"/>
    </row>
    <row r="458" ht="12.75">
      <c r="M458" s="35"/>
    </row>
    <row r="459" ht="12.75">
      <c r="M459" s="35"/>
    </row>
    <row r="460" ht="12.75">
      <c r="M460" s="35"/>
    </row>
    <row r="461" ht="12.75">
      <c r="M461" s="35"/>
    </row>
    <row r="462" ht="12.75">
      <c r="M462" s="35"/>
    </row>
    <row r="463" ht="12.75">
      <c r="M463" s="35"/>
    </row>
    <row r="464" ht="12.75">
      <c r="M464" s="35"/>
    </row>
    <row r="465" ht="12.75">
      <c r="M465" s="35"/>
    </row>
    <row r="466" ht="12.75">
      <c r="M466" s="35"/>
    </row>
    <row r="467" ht="12.75">
      <c r="M467" s="35"/>
    </row>
    <row r="468" ht="12.75">
      <c r="M468" s="35"/>
    </row>
    <row r="469" ht="12.75">
      <c r="M469" s="35"/>
    </row>
    <row r="470" ht="12.75">
      <c r="M470" s="35"/>
    </row>
    <row r="471" ht="12.75">
      <c r="M471" s="35"/>
    </row>
    <row r="472" ht="12.75">
      <c r="M472" s="35"/>
    </row>
    <row r="473" ht="12.75">
      <c r="M473" s="35"/>
    </row>
    <row r="474" ht="12.75">
      <c r="M474" s="35"/>
    </row>
    <row r="475" ht="12.75">
      <c r="M475" s="35"/>
    </row>
    <row r="476" ht="12.75">
      <c r="M476" s="35"/>
    </row>
    <row r="477" ht="12.75">
      <c r="M477" s="35"/>
    </row>
    <row r="478" ht="12.75">
      <c r="M478" s="35"/>
    </row>
    <row r="479" ht="12.75">
      <c r="M479" s="35"/>
    </row>
    <row r="480" ht="12.75">
      <c r="M480" s="35"/>
    </row>
    <row r="481" ht="12.75">
      <c r="M481" s="35"/>
    </row>
    <row r="482" ht="12.75">
      <c r="M482" s="35"/>
    </row>
    <row r="483" ht="12.75">
      <c r="M483" s="35"/>
    </row>
    <row r="484" ht="12.75">
      <c r="M484" s="35"/>
    </row>
    <row r="485" ht="12.75">
      <c r="M485" s="35"/>
    </row>
    <row r="486" ht="12.75">
      <c r="M486" s="35"/>
    </row>
    <row r="487" ht="12.75">
      <c r="M487" s="35"/>
    </row>
    <row r="488" ht="12.75">
      <c r="M488" s="35"/>
    </row>
    <row r="489" ht="12.75">
      <c r="M489" s="35"/>
    </row>
    <row r="490" ht="12.75">
      <c r="M490" s="35"/>
    </row>
    <row r="491" ht="12.75">
      <c r="M491" s="35"/>
    </row>
    <row r="492" ht="12.75">
      <c r="M492" s="35"/>
    </row>
    <row r="493" ht="12.75">
      <c r="M493" s="35"/>
    </row>
    <row r="494" ht="12.75">
      <c r="M494" s="35"/>
    </row>
    <row r="495" ht="12.75">
      <c r="M495" s="35"/>
    </row>
    <row r="496" ht="12.75">
      <c r="M496" s="35"/>
    </row>
    <row r="497" ht="12.75">
      <c r="M497" s="35"/>
    </row>
    <row r="498" ht="12.75">
      <c r="M498" s="35"/>
    </row>
    <row r="499" ht="12.75">
      <c r="M499" s="35"/>
    </row>
    <row r="500" ht="12.75">
      <c r="M500" s="35"/>
    </row>
    <row r="501" ht="12.75">
      <c r="M501" s="35"/>
    </row>
    <row r="502" ht="12.75">
      <c r="M502" s="35"/>
    </row>
    <row r="503" ht="12.75">
      <c r="M503" s="35"/>
    </row>
    <row r="504" ht="12.75">
      <c r="M504" s="35"/>
    </row>
    <row r="505" ht="12.75">
      <c r="M505" s="35"/>
    </row>
    <row r="506" ht="12.75">
      <c r="M506" s="35"/>
    </row>
    <row r="507" ht="12.75">
      <c r="M507" s="35"/>
    </row>
    <row r="508" ht="12.75">
      <c r="M508" s="35"/>
    </row>
    <row r="509" ht="12.75">
      <c r="M509" s="35"/>
    </row>
    <row r="510" ht="12.75">
      <c r="M510" s="35"/>
    </row>
    <row r="511" ht="12.75">
      <c r="M511" s="35"/>
    </row>
    <row r="512" ht="12.75">
      <c r="M512" s="35"/>
    </row>
    <row r="513" ht="12.75">
      <c r="M513" s="35"/>
    </row>
    <row r="514" ht="12.75">
      <c r="M514" s="35"/>
    </row>
    <row r="515" ht="12.75">
      <c r="M515" s="35"/>
    </row>
    <row r="516" ht="12.75">
      <c r="M516" s="35"/>
    </row>
    <row r="517" ht="12.75">
      <c r="M517" s="35"/>
    </row>
    <row r="518" ht="12.75">
      <c r="M518" s="35"/>
    </row>
    <row r="519" ht="12.75">
      <c r="M519" s="35"/>
    </row>
    <row r="520" ht="12.75">
      <c r="M520" s="35"/>
    </row>
    <row r="521" ht="12.75">
      <c r="M521" s="35"/>
    </row>
    <row r="522" ht="12.75">
      <c r="M522" s="35"/>
    </row>
    <row r="523" ht="12.75">
      <c r="M523" s="35"/>
    </row>
    <row r="524" ht="12.75">
      <c r="M524" s="35"/>
    </row>
    <row r="525" ht="12.75">
      <c r="M525" s="35"/>
    </row>
    <row r="526" ht="12.75">
      <c r="M526" s="35"/>
    </row>
    <row r="527" ht="12.75">
      <c r="M527" s="35"/>
    </row>
    <row r="528" ht="12.75">
      <c r="M528" s="35"/>
    </row>
    <row r="529" ht="12.75">
      <c r="M529" s="35"/>
    </row>
    <row r="530" ht="12.75">
      <c r="M530" s="35"/>
    </row>
    <row r="531" ht="12.75">
      <c r="M531" s="35"/>
    </row>
    <row r="532" ht="12.75">
      <c r="M532" s="35"/>
    </row>
    <row r="533" ht="12.75">
      <c r="M533" s="35"/>
    </row>
    <row r="534" ht="12.75">
      <c r="M534" s="35"/>
    </row>
    <row r="535" ht="12.75">
      <c r="M535" s="35"/>
    </row>
    <row r="536" ht="12.75">
      <c r="M536" s="35"/>
    </row>
    <row r="537" ht="12.75">
      <c r="M537" s="35"/>
    </row>
    <row r="538" ht="12.75">
      <c r="M538" s="35"/>
    </row>
    <row r="539" ht="12.75">
      <c r="M539" s="35"/>
    </row>
    <row r="540" ht="12.75">
      <c r="M540" s="35"/>
    </row>
    <row r="541" ht="12.75">
      <c r="M541" s="35"/>
    </row>
    <row r="542" ht="12.75">
      <c r="M542" s="35"/>
    </row>
    <row r="543" ht="12.75">
      <c r="M543" s="35"/>
    </row>
    <row r="544" ht="12.75">
      <c r="M544" s="35"/>
    </row>
    <row r="545" ht="12.75">
      <c r="M545" s="35"/>
    </row>
    <row r="546" ht="12.75">
      <c r="M546" s="35"/>
    </row>
    <row r="547" ht="12.75">
      <c r="M547" s="35"/>
    </row>
    <row r="548" ht="12.75">
      <c r="M548" s="35"/>
    </row>
    <row r="549" ht="12.75">
      <c r="M549" s="35"/>
    </row>
    <row r="550" ht="12.75">
      <c r="M550" s="35"/>
    </row>
    <row r="551" ht="12.75">
      <c r="M551" s="35"/>
    </row>
    <row r="552" ht="12.75">
      <c r="M552" s="35"/>
    </row>
    <row r="553" ht="12.75">
      <c r="M553" s="35"/>
    </row>
    <row r="554" ht="12.75">
      <c r="M554" s="35"/>
    </row>
    <row r="555" ht="12.75">
      <c r="M555" s="35"/>
    </row>
    <row r="556" ht="12.75">
      <c r="M556" s="35"/>
    </row>
    <row r="557" ht="12.75">
      <c r="M557" s="35"/>
    </row>
    <row r="558" ht="12.75">
      <c r="M558" s="35"/>
    </row>
    <row r="559" ht="12.75">
      <c r="M559" s="35"/>
    </row>
    <row r="560" ht="12.75">
      <c r="M560" s="35"/>
    </row>
    <row r="561" ht="12.75">
      <c r="M561" s="35"/>
    </row>
    <row r="562" ht="12.75">
      <c r="M562" s="35"/>
    </row>
    <row r="563" ht="12.75">
      <c r="M563" s="35"/>
    </row>
    <row r="564" ht="12.75">
      <c r="M564" s="35"/>
    </row>
    <row r="565" ht="12.75">
      <c r="M565" s="35"/>
    </row>
    <row r="566" ht="12.75">
      <c r="M566" s="35"/>
    </row>
    <row r="567" ht="12.75">
      <c r="M567" s="35"/>
    </row>
    <row r="568" ht="12.75">
      <c r="M568" s="35"/>
    </row>
    <row r="569" ht="12.75">
      <c r="M569" s="35"/>
    </row>
    <row r="570" ht="12.75">
      <c r="M570" s="35"/>
    </row>
    <row r="571" ht="12.75">
      <c r="M571" s="35"/>
    </row>
    <row r="572" ht="12.75">
      <c r="M572" s="35"/>
    </row>
    <row r="573" ht="12.75">
      <c r="M573" s="35"/>
    </row>
    <row r="574" ht="12.75">
      <c r="M574" s="35"/>
    </row>
    <row r="575" ht="12.75">
      <c r="M575" s="35"/>
    </row>
    <row r="576" ht="12.75">
      <c r="M576" s="35"/>
    </row>
    <row r="577" ht="12.75">
      <c r="M577" s="35"/>
    </row>
    <row r="578" ht="12.75">
      <c r="M578" s="35"/>
    </row>
    <row r="579" ht="12.75">
      <c r="M579" s="35"/>
    </row>
    <row r="580" ht="12.75">
      <c r="M580" s="35"/>
    </row>
    <row r="581" ht="12.75">
      <c r="M581" s="35"/>
    </row>
    <row r="582" ht="12.75">
      <c r="M582" s="35"/>
    </row>
    <row r="583" ht="12.75">
      <c r="M583" s="35"/>
    </row>
    <row r="584" ht="12.75">
      <c r="M584" s="35"/>
    </row>
    <row r="585" ht="12.75">
      <c r="M585" s="35"/>
    </row>
    <row r="586" ht="12.75">
      <c r="M586" s="35"/>
    </row>
    <row r="587" ht="12.75">
      <c r="M587" s="35"/>
    </row>
    <row r="588" ht="12.75">
      <c r="M588" s="35"/>
    </row>
    <row r="589" ht="12.75">
      <c r="M589" s="35"/>
    </row>
    <row r="590" ht="12.75">
      <c r="M590" s="35"/>
    </row>
    <row r="591" ht="12.75">
      <c r="M591" s="35"/>
    </row>
    <row r="592" ht="12.75">
      <c r="M592" s="35"/>
    </row>
    <row r="593" ht="12.75">
      <c r="M593" s="35"/>
    </row>
    <row r="594" ht="12.75">
      <c r="M594" s="35"/>
    </row>
    <row r="595" ht="12.75">
      <c r="M595" s="35"/>
    </row>
    <row r="596" ht="12.75">
      <c r="M596" s="35"/>
    </row>
    <row r="597" ht="12.75">
      <c r="M597" s="35"/>
    </row>
    <row r="598" ht="12.75">
      <c r="M598" s="35"/>
    </row>
    <row r="599" ht="12.75">
      <c r="M599" s="35"/>
    </row>
    <row r="600" ht="12.75">
      <c r="M600" s="35"/>
    </row>
    <row r="601" ht="12.75">
      <c r="M601" s="35"/>
    </row>
    <row r="602" ht="12.75">
      <c r="M602" s="35"/>
    </row>
    <row r="603" ht="12.75">
      <c r="M603" s="35"/>
    </row>
    <row r="604" ht="12.75">
      <c r="M604" s="35"/>
    </row>
    <row r="605" ht="12.75">
      <c r="M605" s="35"/>
    </row>
    <row r="606" ht="12.75">
      <c r="M606" s="35"/>
    </row>
    <row r="607" ht="12.75">
      <c r="M607" s="35"/>
    </row>
    <row r="608" ht="12.75">
      <c r="M608" s="35"/>
    </row>
    <row r="609" ht="12.75">
      <c r="M609" s="35"/>
    </row>
    <row r="610" ht="12.75">
      <c r="M610" s="35"/>
    </row>
    <row r="611" ht="12.75">
      <c r="M611" s="35"/>
    </row>
    <row r="612" ht="12.75">
      <c r="M612" s="35"/>
    </row>
    <row r="613" ht="12.75">
      <c r="M613" s="35"/>
    </row>
    <row r="614" ht="12.75">
      <c r="M614" s="35"/>
    </row>
    <row r="615" ht="12.75">
      <c r="M615" s="35"/>
    </row>
    <row r="616" ht="12.75">
      <c r="M616" s="35"/>
    </row>
    <row r="617" ht="12.75">
      <c r="M617" s="35"/>
    </row>
    <row r="618" ht="12.75">
      <c r="M618" s="35"/>
    </row>
    <row r="619" ht="12.75">
      <c r="M619" s="35"/>
    </row>
    <row r="620" ht="12.75">
      <c r="M620" s="35"/>
    </row>
    <row r="621" ht="12.75">
      <c r="M621" s="35"/>
    </row>
    <row r="622" ht="12.75">
      <c r="M622" s="35"/>
    </row>
    <row r="623" ht="12.75">
      <c r="M623" s="35"/>
    </row>
    <row r="624" ht="12.75">
      <c r="M624" s="35"/>
    </row>
    <row r="625" ht="12.75">
      <c r="M625" s="35"/>
    </row>
    <row r="626" ht="12.75">
      <c r="M626" s="35"/>
    </row>
    <row r="627" ht="12.75">
      <c r="M627" s="35"/>
    </row>
    <row r="628" ht="12.75">
      <c r="M628" s="35"/>
    </row>
    <row r="629" ht="12.75">
      <c r="M629" s="35"/>
    </row>
    <row r="630" ht="12.75">
      <c r="M630" s="35"/>
    </row>
    <row r="631" ht="12.75">
      <c r="M631" s="35"/>
    </row>
    <row r="632" ht="12.75">
      <c r="M632" s="35"/>
    </row>
    <row r="633" ht="12.75">
      <c r="M633" s="35"/>
    </row>
    <row r="634" ht="12.75">
      <c r="M634" s="35"/>
    </row>
    <row r="635" ht="12.75">
      <c r="M635" s="35"/>
    </row>
    <row r="636" ht="12.75">
      <c r="M636" s="35"/>
    </row>
    <row r="637" ht="12.75">
      <c r="M637" s="35"/>
    </row>
    <row r="638" ht="12.75">
      <c r="M638" s="35"/>
    </row>
    <row r="639" ht="12.75">
      <c r="M639" s="35"/>
    </row>
    <row r="640" ht="12.75">
      <c r="M640" s="35"/>
    </row>
    <row r="641" ht="12.75">
      <c r="M641" s="35"/>
    </row>
    <row r="642" ht="12.75">
      <c r="M642" s="35"/>
    </row>
    <row r="643" ht="12.75">
      <c r="M643" s="35"/>
    </row>
    <row r="644" ht="12.75">
      <c r="M644" s="35"/>
    </row>
    <row r="645" ht="12.75">
      <c r="M645" s="35"/>
    </row>
    <row r="646" ht="12.75">
      <c r="M646" s="35"/>
    </row>
    <row r="647" ht="12.75">
      <c r="M647" s="35"/>
    </row>
    <row r="648" ht="12.75">
      <c r="M648" s="35"/>
    </row>
    <row r="649" ht="12.75">
      <c r="M649" s="35"/>
    </row>
    <row r="650" ht="12.75">
      <c r="M650" s="35"/>
    </row>
    <row r="651" ht="12.75">
      <c r="M651" s="35"/>
    </row>
    <row r="652" ht="12.75">
      <c r="M652" s="35"/>
    </row>
    <row r="653" ht="12.75">
      <c r="M653" s="35"/>
    </row>
    <row r="654" ht="12.75">
      <c r="M654" s="35"/>
    </row>
    <row r="655" ht="12.75">
      <c r="M655" s="35"/>
    </row>
    <row r="656" ht="12.75">
      <c r="M656" s="35"/>
    </row>
    <row r="657" ht="12.75">
      <c r="M657" s="35"/>
    </row>
    <row r="658" ht="12.75">
      <c r="M658" s="35"/>
    </row>
    <row r="659" ht="12.75">
      <c r="M659" s="35"/>
    </row>
    <row r="660" ht="12.75">
      <c r="M660" s="35"/>
    </row>
    <row r="661" ht="12.75">
      <c r="M661" s="35"/>
    </row>
    <row r="662" ht="12.75">
      <c r="M662" s="35"/>
    </row>
    <row r="663" ht="12.75">
      <c r="M663" s="35"/>
    </row>
    <row r="664" ht="12.75">
      <c r="M664" s="35"/>
    </row>
    <row r="665" ht="12.75">
      <c r="M665" s="35"/>
    </row>
    <row r="666" ht="12.75">
      <c r="M666" s="35"/>
    </row>
    <row r="667" ht="12.75">
      <c r="M667" s="35"/>
    </row>
    <row r="668" ht="12.75">
      <c r="M668" s="35"/>
    </row>
    <row r="669" ht="12.75">
      <c r="M669" s="35"/>
    </row>
    <row r="670" ht="12.75">
      <c r="M670" s="35"/>
    </row>
    <row r="671" ht="12.75">
      <c r="M671" s="35"/>
    </row>
    <row r="672" ht="12.75">
      <c r="M672" s="35"/>
    </row>
    <row r="673" ht="12.75">
      <c r="M673" s="35"/>
    </row>
    <row r="674" ht="12.75">
      <c r="M674" s="35"/>
    </row>
    <row r="675" ht="12.75">
      <c r="M675" s="35"/>
    </row>
    <row r="676" ht="12.75">
      <c r="M676" s="35"/>
    </row>
    <row r="677" ht="12.75">
      <c r="M677" s="35"/>
    </row>
    <row r="678" ht="12.75">
      <c r="M678" s="35"/>
    </row>
    <row r="679" ht="12.75">
      <c r="M679" s="35"/>
    </row>
    <row r="680" ht="12.75">
      <c r="M680" s="35"/>
    </row>
    <row r="681" ht="12.75">
      <c r="M681" s="35"/>
    </row>
    <row r="682" ht="12.75">
      <c r="M682" s="35"/>
    </row>
    <row r="683" ht="12.75">
      <c r="M683" s="35"/>
    </row>
    <row r="684" ht="12.75">
      <c r="M684" s="35"/>
    </row>
    <row r="685" ht="12.75">
      <c r="M685" s="35"/>
    </row>
    <row r="686" ht="12.75">
      <c r="M686" s="35"/>
    </row>
    <row r="687" ht="12.75">
      <c r="M687" s="35"/>
    </row>
    <row r="688" ht="12.75">
      <c r="M688" s="35"/>
    </row>
    <row r="689" ht="12.75">
      <c r="M689" s="35"/>
    </row>
    <row r="690" ht="12.75">
      <c r="M690" s="35"/>
    </row>
    <row r="691" ht="12.75">
      <c r="M691" s="35"/>
    </row>
    <row r="692" ht="12.75">
      <c r="M692" s="35"/>
    </row>
    <row r="693" ht="12.75">
      <c r="M693" s="35"/>
    </row>
    <row r="694" ht="12.75">
      <c r="M694" s="35"/>
    </row>
    <row r="695" ht="12.75">
      <c r="M695" s="35"/>
    </row>
    <row r="696" ht="12.75">
      <c r="M696" s="35"/>
    </row>
    <row r="697" ht="12.75">
      <c r="M697" s="35"/>
    </row>
    <row r="698" ht="12.75">
      <c r="M698" s="35"/>
    </row>
    <row r="699" ht="12.75">
      <c r="M699" s="35"/>
    </row>
    <row r="700" ht="12.75">
      <c r="M700" s="35"/>
    </row>
    <row r="701" ht="12.75">
      <c r="M701" s="35"/>
    </row>
    <row r="702" ht="12.75">
      <c r="M702" s="35"/>
    </row>
    <row r="703" ht="12.75">
      <c r="M703" s="35"/>
    </row>
    <row r="704" ht="12.75">
      <c r="M704" s="35"/>
    </row>
    <row r="705" ht="12.75">
      <c r="M705" s="35"/>
    </row>
    <row r="706" ht="12.75">
      <c r="M706" s="35"/>
    </row>
    <row r="707" ht="12.75">
      <c r="M707" s="35"/>
    </row>
    <row r="708" ht="12.75">
      <c r="M708" s="35"/>
    </row>
    <row r="709" ht="12.75">
      <c r="M709" s="35"/>
    </row>
    <row r="710" ht="12.75">
      <c r="M710" s="35"/>
    </row>
    <row r="711" ht="12.75">
      <c r="M711" s="35"/>
    </row>
    <row r="712" ht="12.75">
      <c r="M712" s="35"/>
    </row>
    <row r="713" ht="12.75">
      <c r="M713" s="35"/>
    </row>
    <row r="714" ht="12.75">
      <c r="M714" s="35"/>
    </row>
    <row r="715" ht="12.75">
      <c r="M715" s="35"/>
    </row>
    <row r="716" ht="12.75">
      <c r="M716" s="35"/>
    </row>
    <row r="717" ht="12.75">
      <c r="M717" s="35"/>
    </row>
    <row r="718" ht="12.75">
      <c r="M718" s="35"/>
    </row>
    <row r="719" ht="12.75">
      <c r="M719" s="35"/>
    </row>
    <row r="720" ht="12.75">
      <c r="M720" s="35"/>
    </row>
    <row r="721" ht="12.75">
      <c r="M721" s="35"/>
    </row>
    <row r="722" ht="12.75">
      <c r="M722" s="35"/>
    </row>
    <row r="723" ht="12.75">
      <c r="M723" s="35"/>
    </row>
    <row r="724" ht="12.75">
      <c r="M724" s="35"/>
    </row>
    <row r="725" ht="12.75">
      <c r="M725" s="35"/>
    </row>
    <row r="726" ht="12.75">
      <c r="M726" s="35"/>
    </row>
    <row r="727" ht="12.75">
      <c r="M727" s="35"/>
    </row>
    <row r="728" ht="12.75">
      <c r="M728" s="35"/>
    </row>
    <row r="729" ht="12.75">
      <c r="M729" s="35"/>
    </row>
    <row r="730" ht="12.75">
      <c r="M730" s="35"/>
    </row>
    <row r="731" ht="12.75">
      <c r="M731" s="35"/>
    </row>
    <row r="732" ht="12.75">
      <c r="M732" s="35"/>
    </row>
    <row r="733" ht="12.75">
      <c r="M733" s="35"/>
    </row>
    <row r="734" ht="12.75">
      <c r="M734" s="35"/>
    </row>
    <row r="735" ht="12.75">
      <c r="M735" s="35"/>
    </row>
    <row r="736" ht="12.75">
      <c r="M736" s="35"/>
    </row>
    <row r="737" ht="12.75">
      <c r="M737" s="35"/>
    </row>
    <row r="738" ht="12.75">
      <c r="M738" s="35"/>
    </row>
    <row r="739" ht="12.75">
      <c r="M739" s="35"/>
    </row>
    <row r="740" ht="12.75">
      <c r="M740" s="35"/>
    </row>
    <row r="741" ht="12.75">
      <c r="M741" s="35"/>
    </row>
    <row r="742" ht="12.75">
      <c r="M742" s="35"/>
    </row>
    <row r="743" ht="12.75">
      <c r="M743" s="35"/>
    </row>
    <row r="744" ht="12.75">
      <c r="M744" s="35"/>
    </row>
    <row r="745" ht="12.75">
      <c r="M745" s="35"/>
    </row>
    <row r="746" ht="12.75">
      <c r="M746" s="35"/>
    </row>
    <row r="747" ht="12.75">
      <c r="M747" s="35"/>
    </row>
    <row r="748" ht="12.75">
      <c r="M748" s="35"/>
    </row>
    <row r="749" ht="12.75">
      <c r="M749" s="35"/>
    </row>
    <row r="750" ht="12.75">
      <c r="M750" s="35"/>
    </row>
    <row r="751" ht="12.75">
      <c r="M751" s="35"/>
    </row>
    <row r="752" ht="12.75">
      <c r="M752" s="35"/>
    </row>
    <row r="753" ht="12.75">
      <c r="M753" s="35"/>
    </row>
    <row r="754" ht="12.75">
      <c r="M754" s="35"/>
    </row>
    <row r="755" ht="12.75">
      <c r="M755" s="35"/>
    </row>
    <row r="756" ht="12.75">
      <c r="M756" s="35"/>
    </row>
    <row r="757" ht="12.75">
      <c r="M757" s="35"/>
    </row>
    <row r="758" ht="12.75">
      <c r="M758" s="35"/>
    </row>
    <row r="759" ht="12.75">
      <c r="M759" s="35"/>
    </row>
    <row r="760" ht="12.75">
      <c r="M760" s="35"/>
    </row>
    <row r="761" ht="12.75">
      <c r="M761" s="35"/>
    </row>
    <row r="762" ht="12.75">
      <c r="M762" s="35"/>
    </row>
    <row r="763" ht="12.75">
      <c r="M763" s="35"/>
    </row>
    <row r="764" ht="12.75">
      <c r="M764" s="35"/>
    </row>
    <row r="765" ht="12.75">
      <c r="M765" s="35"/>
    </row>
    <row r="766" ht="12.75">
      <c r="M766" s="35"/>
    </row>
    <row r="767" ht="12.75">
      <c r="M767" s="35"/>
    </row>
    <row r="768" ht="12.75">
      <c r="M768" s="35"/>
    </row>
    <row r="769" ht="12.75">
      <c r="M769" s="35"/>
    </row>
    <row r="770" ht="12.75">
      <c r="M770" s="35"/>
    </row>
    <row r="771" ht="12.75">
      <c r="M771" s="35"/>
    </row>
    <row r="772" ht="12.75">
      <c r="M772" s="35"/>
    </row>
    <row r="773" ht="12.75">
      <c r="M773" s="35"/>
    </row>
    <row r="774" ht="12.75">
      <c r="M774" s="35"/>
    </row>
    <row r="775" ht="12.75">
      <c r="M775" s="35"/>
    </row>
    <row r="776" ht="12.75">
      <c r="M776" s="35"/>
    </row>
    <row r="777" ht="12.75">
      <c r="M777" s="35"/>
    </row>
    <row r="778" ht="12.75">
      <c r="M778" s="35"/>
    </row>
    <row r="779" ht="12.75">
      <c r="M779" s="35"/>
    </row>
    <row r="780" ht="12.75">
      <c r="M780" s="35"/>
    </row>
    <row r="781" ht="12.75">
      <c r="M781" s="35"/>
    </row>
    <row r="782" ht="12.75">
      <c r="M782" s="35"/>
    </row>
    <row r="783" ht="12.75">
      <c r="M783" s="35"/>
    </row>
    <row r="784" ht="12.75">
      <c r="M784" s="35"/>
    </row>
    <row r="785" ht="12.75">
      <c r="M785" s="35"/>
    </row>
    <row r="786" ht="12.75">
      <c r="M786" s="35"/>
    </row>
    <row r="787" ht="12.75">
      <c r="M787" s="35"/>
    </row>
    <row r="788" ht="12.75">
      <c r="M788" s="35"/>
    </row>
    <row r="789" ht="12.75">
      <c r="M789" s="35"/>
    </row>
    <row r="790" ht="12.75">
      <c r="M790" s="35"/>
    </row>
    <row r="791" ht="12.75">
      <c r="M791" s="35"/>
    </row>
    <row r="792" ht="12.75">
      <c r="M792" s="35"/>
    </row>
    <row r="793" ht="12.75">
      <c r="M793" s="35"/>
    </row>
    <row r="794" ht="12.75">
      <c r="M794" s="35"/>
    </row>
    <row r="795" ht="12.75">
      <c r="M795" s="35"/>
    </row>
    <row r="796" ht="12.75">
      <c r="M796" s="35"/>
    </row>
    <row r="797" ht="12.75">
      <c r="M797" s="35"/>
    </row>
    <row r="798" ht="12.75">
      <c r="M798" s="35"/>
    </row>
    <row r="799" ht="12.75">
      <c r="M799" s="35"/>
    </row>
    <row r="800" ht="12.75">
      <c r="M800" s="35"/>
    </row>
    <row r="801" ht="12.75">
      <c r="M801" s="35"/>
    </row>
    <row r="802" ht="12.75">
      <c r="M802" s="35"/>
    </row>
    <row r="803" ht="12.75">
      <c r="M803" s="35"/>
    </row>
    <row r="804" ht="12.75">
      <c r="M804" s="35"/>
    </row>
    <row r="805" ht="12.75">
      <c r="M805" s="35"/>
    </row>
    <row r="806" ht="12.75">
      <c r="M806" s="35"/>
    </row>
    <row r="807" ht="12.75">
      <c r="M807" s="35"/>
    </row>
    <row r="808" ht="12.75">
      <c r="M808" s="35"/>
    </row>
    <row r="809" ht="12.75">
      <c r="M809" s="35"/>
    </row>
    <row r="810" ht="12.75">
      <c r="M810" s="35"/>
    </row>
    <row r="811" ht="12.75">
      <c r="M811" s="35"/>
    </row>
    <row r="812" ht="12.75">
      <c r="M812" s="35"/>
    </row>
    <row r="813" ht="12.75">
      <c r="M813" s="35"/>
    </row>
    <row r="814" ht="12.75">
      <c r="M814" s="35"/>
    </row>
    <row r="815" ht="12.75">
      <c r="M815" s="35"/>
    </row>
    <row r="816" ht="12.75">
      <c r="M816" s="35"/>
    </row>
    <row r="817" ht="12.75">
      <c r="M817" s="35"/>
    </row>
    <row r="818" ht="12.75">
      <c r="M818" s="35"/>
    </row>
    <row r="819" ht="12.75">
      <c r="M819" s="35"/>
    </row>
    <row r="820" ht="12.75">
      <c r="M820" s="35"/>
    </row>
    <row r="821" ht="12.75">
      <c r="M821" s="35"/>
    </row>
    <row r="822" ht="12.75">
      <c r="M822" s="35"/>
    </row>
    <row r="823" ht="12.75">
      <c r="M823" s="35"/>
    </row>
    <row r="824" ht="12.75">
      <c r="M824" s="35"/>
    </row>
    <row r="825" ht="12.75">
      <c r="M825" s="35"/>
    </row>
    <row r="826" ht="12.75">
      <c r="M826" s="35"/>
    </row>
    <row r="827" ht="12.75">
      <c r="M827" s="35"/>
    </row>
    <row r="828" ht="12.75">
      <c r="M828" s="35"/>
    </row>
    <row r="829" ht="12.75">
      <c r="M829" s="35"/>
    </row>
    <row r="830" ht="12.75">
      <c r="M830" s="35"/>
    </row>
    <row r="831" ht="12.75">
      <c r="M831" s="35"/>
    </row>
    <row r="832" ht="12.75">
      <c r="M832" s="35"/>
    </row>
    <row r="833" ht="12.75">
      <c r="M833" s="35"/>
    </row>
    <row r="834" ht="12.75">
      <c r="M834" s="35"/>
    </row>
    <row r="835" ht="12.75">
      <c r="M835" s="35"/>
    </row>
    <row r="836" ht="12.75">
      <c r="M836" s="35"/>
    </row>
    <row r="837" ht="12.75">
      <c r="M837" s="35"/>
    </row>
    <row r="838" ht="12.75">
      <c r="M838" s="35"/>
    </row>
    <row r="839" ht="12.75">
      <c r="M839" s="35"/>
    </row>
    <row r="840" ht="12.75">
      <c r="M840" s="35"/>
    </row>
    <row r="841" ht="12.75">
      <c r="M841" s="35"/>
    </row>
    <row r="842" ht="12.75">
      <c r="M842" s="35"/>
    </row>
  </sheetData>
  <mergeCells count="24">
    <mergeCell ref="Q1:R1"/>
    <mergeCell ref="O83:O84"/>
    <mergeCell ref="P83:Q83"/>
    <mergeCell ref="O115:O116"/>
    <mergeCell ref="P115:Q115"/>
    <mergeCell ref="Q9:R9"/>
    <mergeCell ref="Q30:R30"/>
    <mergeCell ref="Q69:R69"/>
    <mergeCell ref="N117:N119"/>
    <mergeCell ref="N83:N84"/>
    <mergeCell ref="O95:O96"/>
    <mergeCell ref="P95:Q95"/>
    <mergeCell ref="O106:O107"/>
    <mergeCell ref="P106:Q106"/>
    <mergeCell ref="N120:N122"/>
    <mergeCell ref="N85:N88"/>
    <mergeCell ref="N89:N92"/>
    <mergeCell ref="N97:N100"/>
    <mergeCell ref="N101:N104"/>
    <mergeCell ref="N95:N96"/>
    <mergeCell ref="N106:N107"/>
    <mergeCell ref="N108:N110"/>
    <mergeCell ref="N111:N113"/>
    <mergeCell ref="N115:N11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49"/>
  <sheetViews>
    <sheetView showGridLines="0" workbookViewId="0" topLeftCell="A1">
      <selection activeCell="M21" sqref="M21"/>
    </sheetView>
  </sheetViews>
  <sheetFormatPr defaultColWidth="11.421875" defaultRowHeight="12.75"/>
  <cols>
    <col min="1" max="1" width="16.7109375" style="3" customWidth="1"/>
    <col min="2" max="2" width="9.28125" style="3" customWidth="1"/>
    <col min="3" max="3" width="10.57421875" style="3" customWidth="1"/>
    <col min="4" max="4" width="7.28125" style="3" customWidth="1"/>
    <col min="5" max="5" width="9.7109375" style="3" customWidth="1"/>
    <col min="6" max="7" width="10.140625" style="3" customWidth="1"/>
    <col min="8" max="8" width="12.8515625" style="1" customWidth="1"/>
    <col min="9" max="16384" width="11.421875" style="3" customWidth="1"/>
  </cols>
  <sheetData>
    <row r="1" spans="1:3" ht="15" customHeight="1">
      <c r="A1" s="36" t="s">
        <v>0</v>
      </c>
      <c r="B1" s="60" t="str">
        <f>Raw_Data!U6</f>
        <v>12 October 2010</v>
      </c>
      <c r="C1" s="74"/>
    </row>
    <row r="2" spans="1:2" ht="15" customHeight="1">
      <c r="A2" s="2"/>
      <c r="B2" s="2"/>
    </row>
    <row r="3" spans="1:4" ht="15" customHeight="1">
      <c r="A3" s="21" t="s">
        <v>26</v>
      </c>
      <c r="C3" s="4"/>
      <c r="D3" s="4"/>
    </row>
    <row r="4" ht="15" customHeight="1"/>
    <row r="5" spans="1:8" ht="12.75">
      <c r="A5" s="84" t="s">
        <v>40</v>
      </c>
      <c r="B5" s="85"/>
      <c r="C5" s="61" t="str">
        <f>Raw_Data!$K$17</f>
        <v>3B7B93</v>
      </c>
      <c r="D5" s="52"/>
      <c r="E5" s="89" t="s">
        <v>5</v>
      </c>
      <c r="F5" s="65"/>
      <c r="G5" s="55" t="str">
        <f>Raw_Data!$O$10</f>
        <v>YES</v>
      </c>
      <c r="H5" s="56"/>
    </row>
    <row r="6" spans="1:8" ht="12.75">
      <c r="A6" s="86"/>
      <c r="B6" s="87"/>
      <c r="C6" s="53"/>
      <c r="D6" s="80"/>
      <c r="E6" s="89" t="s">
        <v>6</v>
      </c>
      <c r="F6" s="65"/>
      <c r="G6" s="55" t="str">
        <f>Raw_Data!$O$11</f>
        <v>YES</v>
      </c>
      <c r="H6" s="56"/>
    </row>
    <row r="7" spans="1:8" ht="15" customHeight="1">
      <c r="A7" s="88" t="s">
        <v>1</v>
      </c>
      <c r="B7" s="65"/>
      <c r="C7" s="81" t="str">
        <f>Raw_Data!$K$19</f>
        <v>France</v>
      </c>
      <c r="D7" s="82"/>
      <c r="E7" s="89" t="s">
        <v>7</v>
      </c>
      <c r="F7" s="65"/>
      <c r="G7" s="55" t="str">
        <f>Raw_Data!$O$12</f>
        <v>YES</v>
      </c>
      <c r="H7" s="56"/>
    </row>
    <row r="8" spans="1:8" ht="15" customHeight="1">
      <c r="A8" s="88" t="s">
        <v>10</v>
      </c>
      <c r="B8" s="65"/>
      <c r="C8" s="83">
        <f>Raw_Data!$O$40</f>
        <v>400</v>
      </c>
      <c r="D8" s="54"/>
      <c r="E8" s="89" t="s">
        <v>8</v>
      </c>
      <c r="F8" s="65"/>
      <c r="G8" s="55">
        <f>Raw_Data!$O$38</f>
        <v>7776</v>
      </c>
      <c r="H8" s="56"/>
    </row>
    <row r="9" spans="1:8" ht="15" customHeight="1">
      <c r="A9" s="88" t="s">
        <v>11</v>
      </c>
      <c r="B9" s="65"/>
      <c r="C9" s="83">
        <f>Raw_Data!$O$196</f>
        <v>400</v>
      </c>
      <c r="D9" s="54"/>
      <c r="E9" s="89" t="s">
        <v>9</v>
      </c>
      <c r="F9" s="65"/>
      <c r="G9" s="55">
        <f>Raw_Data!$O$218</f>
        <v>7776</v>
      </c>
      <c r="H9" s="56"/>
    </row>
    <row r="10" spans="1:8" ht="15" customHeight="1">
      <c r="A10" s="88" t="s">
        <v>12</v>
      </c>
      <c r="B10" s="65"/>
      <c r="C10" s="55" t="str">
        <f>IF(G6="YES",Raw_Data!$K$197,"Not run")</f>
        <v>PASS</v>
      </c>
      <c r="D10" s="54"/>
      <c r="E10" s="89" t="s">
        <v>13</v>
      </c>
      <c r="F10" s="65"/>
      <c r="G10" s="55" t="str">
        <f>IF(G5="YES",Raw_Data!$K$219,"Not run")</f>
        <v>PASS</v>
      </c>
      <c r="H10" s="56"/>
    </row>
    <row r="11" spans="1:8" ht="15" customHeight="1">
      <c r="A11" s="88" t="s">
        <v>4</v>
      </c>
      <c r="B11" s="65"/>
      <c r="C11" s="55" t="str">
        <f>Raw_Data!$N$301</f>
        <v>FAIL</v>
      </c>
      <c r="D11" s="54"/>
      <c r="E11" s="89" t="s">
        <v>14</v>
      </c>
      <c r="F11" s="65"/>
      <c r="G11" s="57" t="str">
        <f>Raw_Data!$U$2</f>
        <v>No alert - No SPI - In air</v>
      </c>
      <c r="H11" s="58"/>
    </row>
    <row r="12" spans="1:8" ht="15" customHeight="1">
      <c r="A12" s="88" t="s">
        <v>572</v>
      </c>
      <c r="B12" s="65"/>
      <c r="C12" s="90" t="str">
        <f>Raw_Data!$O$191</f>
        <v>AIR</v>
      </c>
      <c r="D12" s="54"/>
      <c r="E12" s="89" t="s">
        <v>16</v>
      </c>
      <c r="F12" s="65"/>
      <c r="G12" s="55">
        <f>Raw_Data!$N$13</f>
        <v>2</v>
      </c>
      <c r="H12" s="56"/>
    </row>
    <row r="13" spans="1:8" ht="15" customHeight="1">
      <c r="A13" s="88" t="s">
        <v>39</v>
      </c>
      <c r="B13" s="65"/>
      <c r="C13" s="66" t="str">
        <f>Raw_Data!$P$18</f>
        <v>Not available</v>
      </c>
      <c r="D13" s="54"/>
      <c r="E13" s="89" t="s">
        <v>571</v>
      </c>
      <c r="F13" s="65"/>
      <c r="G13" s="59">
        <f>Raw_Data!$O$79</f>
        <v>1089.88</v>
      </c>
      <c r="H13" s="56"/>
    </row>
    <row r="14" ht="12.75">
      <c r="H14" s="1"/>
    </row>
    <row r="16" spans="1:8" ht="15" customHeight="1">
      <c r="A16" s="79" t="s">
        <v>621</v>
      </c>
      <c r="B16" s="62"/>
      <c r="C16" s="70" t="s">
        <v>70</v>
      </c>
      <c r="D16" s="70"/>
      <c r="E16" s="70"/>
      <c r="F16" s="70" t="s">
        <v>24</v>
      </c>
      <c r="G16" s="70"/>
      <c r="H16" s="70"/>
    </row>
    <row r="17" spans="1:8" ht="15" customHeight="1">
      <c r="A17" s="84" t="s">
        <v>629</v>
      </c>
      <c r="B17" s="85"/>
      <c r="C17" s="78" t="str">
        <f>Raw_Data!$P$109</f>
        <v>Not tested</v>
      </c>
      <c r="D17" s="78"/>
      <c r="E17" s="78"/>
      <c r="F17" s="78">
        <f>Raw_Data!$P$112</f>
        <v>49.5</v>
      </c>
      <c r="G17" s="78"/>
      <c r="H17" s="78"/>
    </row>
    <row r="18" spans="1:8" ht="15" customHeight="1">
      <c r="A18" s="86"/>
      <c r="B18" s="87"/>
      <c r="C18" s="92" t="str">
        <f>Raw_Data!$Q$109</f>
        <v>Not tested</v>
      </c>
      <c r="D18" s="92"/>
      <c r="E18" s="92"/>
      <c r="F18" s="92">
        <f>Raw_Data!$Q$112</f>
        <v>89</v>
      </c>
      <c r="G18" s="92"/>
      <c r="H18" s="92"/>
    </row>
    <row r="19" spans="1:8" ht="30" customHeight="1">
      <c r="A19" s="64" t="s">
        <v>630</v>
      </c>
      <c r="B19" s="65"/>
      <c r="C19" s="78" t="str">
        <f>Raw_Data!$O$109</f>
        <v>Not tested</v>
      </c>
      <c r="D19" s="78"/>
      <c r="E19" s="78"/>
      <c r="F19" s="78">
        <f>Raw_Data!$O$112</f>
        <v>-75.8</v>
      </c>
      <c r="G19" s="78"/>
      <c r="H19" s="78"/>
    </row>
    <row r="20" spans="1:8" ht="30" customHeight="1">
      <c r="A20" s="64" t="s">
        <v>25</v>
      </c>
      <c r="B20" s="65"/>
      <c r="C20" s="91" t="str">
        <f>Raw_Data!$R$87</f>
        <v>Not tested</v>
      </c>
      <c r="D20" s="91"/>
      <c r="E20" s="91"/>
      <c r="F20" s="91">
        <f>Raw_Data!$R$91</f>
        <v>-0.5</v>
      </c>
      <c r="G20" s="91"/>
      <c r="H20" s="91"/>
    </row>
    <row r="21" spans="3:8" ht="12.75">
      <c r="C21" s="74"/>
      <c r="D21" s="74"/>
      <c r="E21" s="74"/>
      <c r="F21" s="74"/>
      <c r="G21" s="74"/>
      <c r="H21" s="74"/>
    </row>
    <row r="22" spans="3:8" ht="12.75">
      <c r="C22" s="74"/>
      <c r="D22" s="74"/>
      <c r="E22" s="74"/>
      <c r="F22" s="74"/>
      <c r="G22" s="74"/>
      <c r="H22" s="74"/>
    </row>
    <row r="23" spans="1:7" ht="15" customHeight="1">
      <c r="A23" s="63" t="s">
        <v>575</v>
      </c>
      <c r="B23" s="77"/>
      <c r="C23" s="47" t="str">
        <f>Raw_Data!$H$21</f>
        <v>PASS</v>
      </c>
      <c r="D23" s="39"/>
      <c r="E23" s="75" t="s">
        <v>599</v>
      </c>
      <c r="F23" s="74"/>
      <c r="G23" s="47" t="str">
        <f>Raw_Data!$H$171</f>
        <v>PASS</v>
      </c>
    </row>
    <row r="24" spans="1:7" ht="15" customHeight="1">
      <c r="A24" s="74" t="s">
        <v>576</v>
      </c>
      <c r="B24" s="74"/>
      <c r="C24" s="47" t="str">
        <f>Raw_Data!$H$31</f>
        <v>PASS</v>
      </c>
      <c r="E24" s="74" t="s">
        <v>52</v>
      </c>
      <c r="F24" s="74"/>
      <c r="G24" s="47" t="str">
        <f>Raw_Data!$H$175</f>
        <v>PASS</v>
      </c>
    </row>
    <row r="25" spans="1:7" ht="15" customHeight="1">
      <c r="A25" s="74" t="s">
        <v>577</v>
      </c>
      <c r="B25" s="74"/>
      <c r="C25" s="47" t="str">
        <f>Raw_Data!$H$37</f>
        <v>PASS</v>
      </c>
      <c r="E25" s="74" t="s">
        <v>600</v>
      </c>
      <c r="F25" s="74"/>
      <c r="G25" s="47" t="str">
        <f>Raw_Data!$H$179</f>
        <v>PASS</v>
      </c>
    </row>
    <row r="26" spans="1:7" ht="25.5" customHeight="1">
      <c r="A26" s="76" t="s">
        <v>619</v>
      </c>
      <c r="B26" s="77"/>
      <c r="C26" s="47" t="str">
        <f>Raw_Data!$H$65</f>
        <v>PASS</v>
      </c>
      <c r="E26" s="76" t="s">
        <v>620</v>
      </c>
      <c r="F26" s="74"/>
      <c r="G26" s="47" t="str">
        <f>Raw_Data!$H$167</f>
        <v>PASS</v>
      </c>
    </row>
    <row r="27" spans="1:7" ht="15" customHeight="1">
      <c r="A27" s="74" t="s">
        <v>574</v>
      </c>
      <c r="B27" s="74"/>
      <c r="C27" s="47" t="str">
        <f>Raw_Data!$H$43</f>
        <v>PASS</v>
      </c>
      <c r="E27" s="74" t="s">
        <v>601</v>
      </c>
      <c r="F27" s="74"/>
      <c r="G27" s="47" t="str">
        <f>Raw_Data!$H$183</f>
        <v>PASS</v>
      </c>
    </row>
    <row r="28" spans="1:7" ht="15" customHeight="1">
      <c r="A28" s="74" t="s">
        <v>578</v>
      </c>
      <c r="B28" s="74"/>
      <c r="C28" s="47" t="str">
        <f>Raw_Data!$H$51</f>
        <v>PASS</v>
      </c>
      <c r="E28" s="3" t="s">
        <v>55</v>
      </c>
      <c r="G28" s="47" t="str">
        <f>Raw_Data!$H$186</f>
        <v>NOT RUN</v>
      </c>
    </row>
    <row r="29" spans="1:7" ht="15" customHeight="1">
      <c r="A29" s="74" t="s">
        <v>579</v>
      </c>
      <c r="B29" s="74"/>
      <c r="C29" s="47" t="str">
        <f>Raw_Data!$H$55</f>
        <v>PASS</v>
      </c>
      <c r="E29" s="3" t="s">
        <v>602</v>
      </c>
      <c r="G29" s="47" t="str">
        <f>Raw_Data!$H$189</f>
        <v>PASS</v>
      </c>
    </row>
    <row r="30" spans="1:7" ht="15" customHeight="1">
      <c r="A30" s="74" t="s">
        <v>580</v>
      </c>
      <c r="B30" s="74"/>
      <c r="C30" s="47" t="str">
        <f>Raw_Data!$H$59</f>
        <v>PASS</v>
      </c>
      <c r="E30" s="3" t="s">
        <v>603</v>
      </c>
      <c r="G30" s="47" t="str">
        <f>Raw_Data!$H$201</f>
        <v>PASS</v>
      </c>
    </row>
    <row r="31" spans="1:7" ht="15" customHeight="1">
      <c r="A31" s="74" t="s">
        <v>37</v>
      </c>
      <c r="B31" s="74"/>
      <c r="C31" s="47" t="str">
        <f>Raw_Data!$H$65</f>
        <v>PASS</v>
      </c>
      <c r="E31" s="3" t="s">
        <v>604</v>
      </c>
      <c r="G31" s="47" t="str">
        <f>Raw_Data!$H$212</f>
        <v>PASS</v>
      </c>
    </row>
    <row r="32" spans="1:7" ht="15" customHeight="1">
      <c r="A32" s="74" t="s">
        <v>581</v>
      </c>
      <c r="B32" s="74"/>
      <c r="C32" s="47" t="str">
        <f>Raw_Data!$H$73</f>
        <v>PASS</v>
      </c>
      <c r="E32" s="3" t="s">
        <v>605</v>
      </c>
      <c r="G32" s="47" t="str">
        <f>Raw_Data!$H$223</f>
        <v>PASS</v>
      </c>
    </row>
    <row r="33" spans="1:7" ht="15" customHeight="1">
      <c r="A33" s="74" t="s">
        <v>582</v>
      </c>
      <c r="B33" s="74"/>
      <c r="C33" s="47" t="str">
        <f>Raw_Data!$H$74</f>
        <v>PASS</v>
      </c>
      <c r="E33" s="3" t="s">
        <v>606</v>
      </c>
      <c r="G33" s="47" t="str">
        <f>Raw_Data!$H$233</f>
        <v>PASS</v>
      </c>
    </row>
    <row r="34" spans="1:7" ht="15" customHeight="1">
      <c r="A34" s="74" t="s">
        <v>583</v>
      </c>
      <c r="B34" s="74"/>
      <c r="C34" s="47" t="str">
        <f>Raw_Data!$H$75</f>
        <v>PASS</v>
      </c>
      <c r="E34" s="3" t="s">
        <v>607</v>
      </c>
      <c r="G34" s="47" t="str">
        <f>Raw_Data!$H$245</f>
        <v>NO REPLY</v>
      </c>
    </row>
    <row r="35" spans="1:7" ht="15" customHeight="1">
      <c r="A35" s="74" t="s">
        <v>584</v>
      </c>
      <c r="B35" s="74"/>
      <c r="C35" s="47" t="str">
        <f>Raw_Data!$H$82</f>
        <v>PASS</v>
      </c>
      <c r="E35" s="3" t="s">
        <v>608</v>
      </c>
      <c r="G35" s="47" t="str">
        <f>Raw_Data!$H$257</f>
        <v>NO REPLY</v>
      </c>
    </row>
    <row r="36" spans="1:7" ht="15" customHeight="1">
      <c r="A36" s="74" t="s">
        <v>585</v>
      </c>
      <c r="B36" s="74"/>
      <c r="C36" s="47" t="str">
        <f>Raw_Data!$H$83</f>
        <v>PASS</v>
      </c>
      <c r="E36" s="3" t="s">
        <v>609</v>
      </c>
      <c r="G36" s="47" t="str">
        <f>Raw_Data!$H$269</f>
        <v>NOT CAPABLE</v>
      </c>
    </row>
    <row r="37" spans="1:7" ht="15" customHeight="1">
      <c r="A37" s="74" t="s">
        <v>586</v>
      </c>
      <c r="B37" s="74"/>
      <c r="C37" s="47" t="str">
        <f>Raw_Data!$H$94</f>
        <v>PASS</v>
      </c>
      <c r="E37" s="3" t="s">
        <v>610</v>
      </c>
      <c r="G37" s="47" t="str">
        <f>Raw_Data!$H$284</f>
        <v>PASS</v>
      </c>
    </row>
    <row r="38" spans="1:7" ht="15" customHeight="1">
      <c r="A38" s="74" t="s">
        <v>587</v>
      </c>
      <c r="B38" s="74"/>
      <c r="C38" s="47" t="str">
        <f>Raw_Data!$H$95</f>
        <v>PASS</v>
      </c>
      <c r="E38" s="3" t="s">
        <v>611</v>
      </c>
      <c r="G38" s="47" t="str">
        <f>Raw_Data!$H$298</f>
        <v>NOT CAPABLE</v>
      </c>
    </row>
    <row r="39" spans="1:7" ht="15" customHeight="1">
      <c r="A39" s="74" t="s">
        <v>588</v>
      </c>
      <c r="B39" s="74"/>
      <c r="C39" s="47" t="str">
        <f>Raw_Data!$H$106</f>
        <v>PASS</v>
      </c>
      <c r="E39" s="3" t="s">
        <v>612</v>
      </c>
      <c r="G39" s="47" t="str">
        <f>Raw_Data!$H$303</f>
        <v>NOT CAPABLE</v>
      </c>
    </row>
    <row r="40" spans="1:7" ht="15" customHeight="1">
      <c r="A40" s="74" t="s">
        <v>589</v>
      </c>
      <c r="B40" s="74"/>
      <c r="C40" s="47" t="str">
        <f>Raw_Data!$H$107</f>
        <v>PASS</v>
      </c>
      <c r="E40" s="3" t="s">
        <v>613</v>
      </c>
      <c r="G40" s="47" t="str">
        <f>Raw_Data!$H$310</f>
        <v>NOT CAPABLE</v>
      </c>
    </row>
    <row r="41" spans="1:7" ht="15" customHeight="1">
      <c r="A41" s="74" t="s">
        <v>590</v>
      </c>
      <c r="B41" s="74"/>
      <c r="C41" s="47" t="str">
        <f>Raw_Data!$H$124</f>
        <v>PASS</v>
      </c>
      <c r="E41" s="3" t="s">
        <v>614</v>
      </c>
      <c r="G41" s="47" t="str">
        <f>Raw_Data!$H$338</f>
        <v>NOT CAPABLE</v>
      </c>
    </row>
    <row r="42" spans="1:7" ht="15" customHeight="1">
      <c r="A42" s="74" t="s">
        <v>591</v>
      </c>
      <c r="B42" s="74"/>
      <c r="C42" s="47" t="str">
        <f>Raw_Data!$H$128</f>
        <v>PASS</v>
      </c>
      <c r="E42" s="3" t="s">
        <v>615</v>
      </c>
      <c r="G42" s="47" t="str">
        <f>Raw_Data!$H$343</f>
        <v>NOT CAPABLE</v>
      </c>
    </row>
    <row r="43" spans="1:7" ht="15" customHeight="1">
      <c r="A43" s="74" t="s">
        <v>592</v>
      </c>
      <c r="B43" s="74"/>
      <c r="C43" s="47" t="str">
        <f>Raw_Data!$H$132</f>
        <v>PASS</v>
      </c>
      <c r="E43" s="3" t="s">
        <v>616</v>
      </c>
      <c r="G43" s="47" t="str">
        <f>Raw_Data!$H$303</f>
        <v>NOT CAPABLE</v>
      </c>
    </row>
    <row r="44" spans="1:7" ht="15" customHeight="1">
      <c r="A44" s="74" t="s">
        <v>593</v>
      </c>
      <c r="B44" s="74"/>
      <c r="C44" s="47" t="str">
        <f>Raw_Data!$H$138</f>
        <v>PASS</v>
      </c>
      <c r="E44" s="3" t="s">
        <v>617</v>
      </c>
      <c r="G44" s="47" t="str">
        <f>Raw_Data!$H$348</f>
        <v>NOT CAPABLE</v>
      </c>
    </row>
    <row r="45" spans="1:7" ht="15" customHeight="1">
      <c r="A45" s="74" t="s">
        <v>594</v>
      </c>
      <c r="B45" s="74"/>
      <c r="C45" s="47" t="str">
        <f>Raw_Data!$H$142</f>
        <v>PASS</v>
      </c>
      <c r="E45" s="3" t="s">
        <v>618</v>
      </c>
      <c r="G45" s="47" t="str">
        <f>Raw_Data!$H$353</f>
        <v>NOT CAPABLE</v>
      </c>
    </row>
    <row r="46" spans="1:7" ht="15" customHeight="1">
      <c r="A46" s="74" t="s">
        <v>595</v>
      </c>
      <c r="B46" s="74"/>
      <c r="C46" s="47" t="str">
        <f>Raw_Data!$H$148</f>
        <v>PASS</v>
      </c>
      <c r="E46" s="3" t="s">
        <v>563</v>
      </c>
      <c r="G46" s="47" t="str">
        <f>Raw_Data!$H$363</f>
        <v>NOT CAPABLE</v>
      </c>
    </row>
    <row r="47" spans="1:7" ht="15" customHeight="1">
      <c r="A47" s="74" t="s">
        <v>596</v>
      </c>
      <c r="B47" s="74"/>
      <c r="C47" s="47" t="str">
        <f>Raw_Data!$H$151</f>
        <v>PASS</v>
      </c>
      <c r="E47" s="3" t="s">
        <v>562</v>
      </c>
      <c r="G47" s="47" t="str">
        <f>Raw_Data!$H$368</f>
        <v>NOT CAPABLE</v>
      </c>
    </row>
    <row r="48" spans="1:7" ht="15" customHeight="1">
      <c r="A48" s="74" t="s">
        <v>597</v>
      </c>
      <c r="B48" s="74"/>
      <c r="C48" s="47" t="str">
        <f>Raw_Data!$H$154</f>
        <v>PASS</v>
      </c>
      <c r="E48" s="3" t="s">
        <v>566</v>
      </c>
      <c r="G48" s="47" t="str">
        <f>Raw_Data!$H$376</f>
        <v>NOT CAPABLE</v>
      </c>
    </row>
    <row r="49" spans="1:7" ht="15" customHeight="1">
      <c r="A49" s="74" t="s">
        <v>598</v>
      </c>
      <c r="B49" s="74"/>
      <c r="C49" s="47" t="str">
        <f>Raw_Data!$H$161</f>
        <v>PASS</v>
      </c>
      <c r="E49" s="3" t="s">
        <v>847</v>
      </c>
      <c r="G49" s="1" t="str">
        <f>Raw_Data!$O$231</f>
        <v>FAIL</v>
      </c>
    </row>
    <row r="50" ht="15" customHeight="1"/>
  </sheetData>
  <mergeCells count="85">
    <mergeCell ref="A9:B9"/>
    <mergeCell ref="A17:B18"/>
    <mergeCell ref="C19:E19"/>
    <mergeCell ref="F18:H18"/>
    <mergeCell ref="E13:F13"/>
    <mergeCell ref="A13:B13"/>
    <mergeCell ref="C18:E18"/>
    <mergeCell ref="A10:B10"/>
    <mergeCell ref="A11:B11"/>
    <mergeCell ref="A12:B12"/>
    <mergeCell ref="C21:E21"/>
    <mergeCell ref="C22:E22"/>
    <mergeCell ref="F21:H21"/>
    <mergeCell ref="F22:H22"/>
    <mergeCell ref="C20:E20"/>
    <mergeCell ref="F20:H20"/>
    <mergeCell ref="F19:H19"/>
    <mergeCell ref="E5:F5"/>
    <mergeCell ref="E6:F6"/>
    <mergeCell ref="E7:F7"/>
    <mergeCell ref="E8:F8"/>
    <mergeCell ref="E9:F9"/>
    <mergeCell ref="E10:F10"/>
    <mergeCell ref="E11:F11"/>
    <mergeCell ref="E12:F12"/>
    <mergeCell ref="C9:D9"/>
    <mergeCell ref="C10:D10"/>
    <mergeCell ref="C11:D11"/>
    <mergeCell ref="C12:D12"/>
    <mergeCell ref="B1:C1"/>
    <mergeCell ref="C5:D6"/>
    <mergeCell ref="C7:D7"/>
    <mergeCell ref="C8:D8"/>
    <mergeCell ref="A5:B6"/>
    <mergeCell ref="A7:B7"/>
    <mergeCell ref="A8:B8"/>
    <mergeCell ref="C13:D1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A16:B16"/>
    <mergeCell ref="A23:B23"/>
    <mergeCell ref="A24:B24"/>
    <mergeCell ref="A20:B20"/>
    <mergeCell ref="A19:B19"/>
    <mergeCell ref="C16:E16"/>
    <mergeCell ref="F16:H16"/>
    <mergeCell ref="C17:E17"/>
    <mergeCell ref="F17:H17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9:B49"/>
    <mergeCell ref="E23:F23"/>
    <mergeCell ref="E24:F24"/>
    <mergeCell ref="E25:F25"/>
    <mergeCell ref="E26:F26"/>
    <mergeCell ref="E27:F27"/>
    <mergeCell ref="A45:B45"/>
    <mergeCell ref="A46:B46"/>
    <mergeCell ref="A47:B47"/>
    <mergeCell ref="A48:B48"/>
  </mergeCells>
  <conditionalFormatting sqref="C10">
    <cfRule type="cellIs" priority="1" dxfId="0" operator="equal" stopIfTrue="1">
      <formula>"""FAIL"""</formula>
    </cfRule>
  </conditionalFormatting>
  <conditionalFormatting sqref="C24:C49 J26 C22:E23 E26 G23:G48">
    <cfRule type="cellIs" priority="2" dxfId="0" operator="equal" stopIfTrue="1">
      <formula>"FAIL"</formula>
    </cfRule>
    <cfRule type="cellIs" priority="3" dxfId="1" operator="equal" stopIfTrue="1">
      <formula>"PASS"</formula>
    </cfRule>
  </conditionalFormatting>
  <conditionalFormatting sqref="G49">
    <cfRule type="cellIs" priority="4" dxfId="1" operator="equal" stopIfTrue="1">
      <formula>"PASS"</formula>
    </cfRule>
    <cfRule type="cellIs" priority="5" dxfId="2" operator="equal" stopIfTrue="1">
      <formula>"FAIL"</formula>
    </cfRule>
  </conditionalFormatting>
  <conditionalFormatting sqref="C11:D11">
    <cfRule type="cellIs" priority="6" dxfId="2" operator="equal" stopIfTrue="1">
      <formula>"FAIL"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49"/>
  <sheetViews>
    <sheetView showGridLines="0" workbookViewId="0" topLeftCell="A13">
      <selection activeCell="C19" sqref="C19:D19"/>
    </sheetView>
  </sheetViews>
  <sheetFormatPr defaultColWidth="11.421875" defaultRowHeight="12.75"/>
  <cols>
    <col min="1" max="2" width="11.421875" style="3" customWidth="1"/>
    <col min="3" max="3" width="18.421875" style="3" customWidth="1"/>
    <col min="4" max="4" width="10.421875" style="3" customWidth="1"/>
    <col min="5" max="5" width="14.28125" style="3" customWidth="1"/>
    <col min="6" max="6" width="12.00390625" style="3" customWidth="1"/>
    <col min="7" max="16384" width="11.421875" style="3" customWidth="1"/>
  </cols>
  <sheetData>
    <row r="1" spans="1:5" ht="12.75">
      <c r="A1" s="36" t="s">
        <v>0</v>
      </c>
      <c r="B1" s="60" t="str">
        <f>Raw_Data!U6</f>
        <v>12 October 2010</v>
      </c>
      <c r="C1" s="74"/>
      <c r="E1" s="2" t="s">
        <v>624</v>
      </c>
    </row>
    <row r="3" spans="1:6" ht="12.75">
      <c r="A3" s="76" t="s">
        <v>443</v>
      </c>
      <c r="B3" s="96"/>
      <c r="C3" s="94" t="str">
        <f>Raw_Data!$K$17</f>
        <v>3B7B93</v>
      </c>
      <c r="D3" s="114" t="s">
        <v>573</v>
      </c>
      <c r="E3" s="114"/>
      <c r="F3" s="113" t="str">
        <f>Raw_Data!$O$191</f>
        <v>AIR</v>
      </c>
    </row>
    <row r="4" spans="1:6" ht="12.75">
      <c r="A4" s="74"/>
      <c r="B4" s="96"/>
      <c r="C4" s="95"/>
      <c r="D4" s="114"/>
      <c r="E4" s="114"/>
      <c r="F4" s="113"/>
    </row>
    <row r="6" spans="1:6" ht="12.75">
      <c r="A6" s="2" t="s">
        <v>570</v>
      </c>
      <c r="F6" s="1"/>
    </row>
    <row r="7" ht="12.75">
      <c r="F7" s="1"/>
    </row>
    <row r="8" spans="1:6" ht="12.75">
      <c r="A8" s="97" t="s">
        <v>2</v>
      </c>
      <c r="B8" s="98"/>
      <c r="C8" s="70" t="s">
        <v>70</v>
      </c>
      <c r="D8" s="70"/>
      <c r="E8" s="70" t="s">
        <v>24</v>
      </c>
      <c r="F8" s="70"/>
    </row>
    <row r="9" spans="1:6" ht="15" customHeight="1">
      <c r="A9" s="93" t="s">
        <v>71</v>
      </c>
      <c r="B9" s="93"/>
      <c r="C9" s="78" t="str">
        <f>Raw_Data!P$87</f>
        <v>Not tested</v>
      </c>
      <c r="D9" s="78"/>
      <c r="E9" s="78">
        <f>Raw_Data!P91</f>
        <v>49.1</v>
      </c>
      <c r="F9" s="78"/>
    </row>
    <row r="10" spans="1:6" ht="15" customHeight="1">
      <c r="A10" s="93"/>
      <c r="B10" s="93"/>
      <c r="C10" s="92" t="str">
        <f>Raw_Data!Q87</f>
        <v>Not tested</v>
      </c>
      <c r="D10" s="92"/>
      <c r="E10" s="92">
        <f>Raw_Data!Q91</f>
        <v>81</v>
      </c>
      <c r="F10" s="92"/>
    </row>
    <row r="11" spans="1:6" ht="15" customHeight="1">
      <c r="A11" s="93" t="s">
        <v>72</v>
      </c>
      <c r="B11" s="93"/>
      <c r="C11" s="78" t="str">
        <f>Raw_Data!O87</f>
        <v>Not tested</v>
      </c>
      <c r="D11" s="78"/>
      <c r="E11" s="78">
        <f>Raw_Data!O91</f>
        <v>-75.7</v>
      </c>
      <c r="F11" s="78"/>
    </row>
    <row r="12" spans="1:6" ht="30" customHeight="1">
      <c r="A12" s="93" t="s">
        <v>25</v>
      </c>
      <c r="B12" s="93"/>
      <c r="C12" s="91" t="str">
        <f>Raw_Data!R87</f>
        <v>Not tested</v>
      </c>
      <c r="D12" s="91"/>
      <c r="E12" s="91">
        <f>Raw_Data!R91</f>
        <v>-0.5</v>
      </c>
      <c r="F12" s="91"/>
    </row>
    <row r="13" spans="1:6" ht="15" customHeight="1">
      <c r="A13" s="93" t="s">
        <v>569</v>
      </c>
      <c r="B13" s="93"/>
      <c r="C13" s="115">
        <f>Raw_Data!$O$77</f>
        <v>1089.88</v>
      </c>
      <c r="D13" s="116"/>
      <c r="E13" s="116"/>
      <c r="F13" s="117"/>
    </row>
    <row r="14" spans="3:6" ht="12.75">
      <c r="C14" s="74"/>
      <c r="D14" s="74"/>
      <c r="E14" s="74"/>
      <c r="F14" s="74"/>
    </row>
    <row r="15" spans="1:6" ht="15" customHeight="1">
      <c r="A15" s="97" t="s">
        <v>3</v>
      </c>
      <c r="B15" s="97"/>
      <c r="C15" s="70" t="s">
        <v>70</v>
      </c>
      <c r="D15" s="70"/>
      <c r="E15" s="70" t="s">
        <v>24</v>
      </c>
      <c r="F15" s="70"/>
    </row>
    <row r="16" spans="1:6" ht="15" customHeight="1">
      <c r="A16" s="93" t="s">
        <v>71</v>
      </c>
      <c r="B16" s="93"/>
      <c r="C16" s="78" t="str">
        <f>Raw_Data!P$99</f>
        <v>Not tested</v>
      </c>
      <c r="D16" s="78"/>
      <c r="E16" s="78">
        <f>Raw_Data!P103</f>
        <v>49</v>
      </c>
      <c r="F16" s="78"/>
    </row>
    <row r="17" spans="1:6" ht="15" customHeight="1">
      <c r="A17" s="93"/>
      <c r="B17" s="93"/>
      <c r="C17" s="92" t="str">
        <f>Raw_Data!Q99</f>
        <v>Not tested</v>
      </c>
      <c r="D17" s="92"/>
      <c r="E17" s="92">
        <f>Raw_Data!Q103</f>
        <v>79</v>
      </c>
      <c r="F17" s="92"/>
    </row>
    <row r="18" spans="1:6" ht="15" customHeight="1">
      <c r="A18" s="93" t="s">
        <v>72</v>
      </c>
      <c r="B18" s="93"/>
      <c r="C18" s="78" t="str">
        <f>Raw_Data!O99</f>
        <v>Not tested</v>
      </c>
      <c r="D18" s="78"/>
      <c r="E18" s="78">
        <f>Raw_Data!O103</f>
        <v>-75.2</v>
      </c>
      <c r="F18" s="78"/>
    </row>
    <row r="19" spans="1:6" ht="30" customHeight="1">
      <c r="A19" s="93" t="s">
        <v>25</v>
      </c>
      <c r="B19" s="93"/>
      <c r="C19" s="91" t="str">
        <f>Raw_Data!R87</f>
        <v>Not tested</v>
      </c>
      <c r="D19" s="91"/>
      <c r="E19" s="91">
        <f>Raw_Data!R91</f>
        <v>-0.5</v>
      </c>
      <c r="F19" s="91"/>
    </row>
    <row r="20" spans="1:6" ht="15" customHeight="1">
      <c r="A20" s="93" t="s">
        <v>569</v>
      </c>
      <c r="B20" s="93"/>
      <c r="C20" s="115">
        <f>Raw_Data!$O$78</f>
        <v>1089.89</v>
      </c>
      <c r="D20" s="116"/>
      <c r="E20" s="116"/>
      <c r="F20" s="117"/>
    </row>
    <row r="22" spans="1:6" ht="15" customHeight="1">
      <c r="A22" s="111" t="s">
        <v>28</v>
      </c>
      <c r="B22" s="112"/>
      <c r="C22" s="6" t="s">
        <v>2</v>
      </c>
      <c r="D22" s="70" t="s">
        <v>3</v>
      </c>
      <c r="E22" s="70"/>
      <c r="F22" s="40"/>
    </row>
    <row r="23" spans="1:6" ht="15" customHeight="1">
      <c r="A23" s="99" t="s">
        <v>29</v>
      </c>
      <c r="B23" s="99"/>
      <c r="C23" s="5" t="str">
        <f>Raw_Data!N22</f>
        <v>PASS</v>
      </c>
      <c r="D23" s="67" t="str">
        <f>Raw_Data!N23</f>
        <v>PASS</v>
      </c>
      <c r="E23" s="67"/>
      <c r="F23" s="41"/>
    </row>
    <row r="24" spans="1:6" ht="15" customHeight="1">
      <c r="A24" s="99" t="s">
        <v>30</v>
      </c>
      <c r="B24" s="99"/>
      <c r="C24" s="5" t="str">
        <f>Raw_Data!N24</f>
        <v>PASS</v>
      </c>
      <c r="D24" s="67" t="str">
        <f>Raw_Data!N25</f>
        <v>PASS</v>
      </c>
      <c r="E24" s="67"/>
      <c r="F24" s="41"/>
    </row>
    <row r="25" spans="1:6" ht="15" customHeight="1">
      <c r="A25" s="99" t="s">
        <v>31</v>
      </c>
      <c r="B25" s="99"/>
      <c r="C25" s="5" t="str">
        <f>Raw_Data!N26</f>
        <v>PASS</v>
      </c>
      <c r="D25" s="67" t="str">
        <f>Raw_Data!N27</f>
        <v>PASS</v>
      </c>
      <c r="E25" s="67"/>
      <c r="F25" s="41"/>
    </row>
    <row r="26" spans="1:6" ht="15" customHeight="1">
      <c r="A26" s="99" t="s">
        <v>32</v>
      </c>
      <c r="B26" s="99"/>
      <c r="C26" s="5" t="str">
        <f>Raw_Data!N28</f>
        <v>PASS</v>
      </c>
      <c r="D26" s="67" t="str">
        <f>Raw_Data!N29</f>
        <v>PASS</v>
      </c>
      <c r="E26" s="67"/>
      <c r="F26" s="41"/>
    </row>
    <row r="27" ht="15" customHeight="1">
      <c r="F27" s="1"/>
    </row>
    <row r="28" spans="1:6" ht="15" customHeight="1">
      <c r="A28" s="111" t="s">
        <v>33</v>
      </c>
      <c r="B28" s="112"/>
      <c r="C28" s="6" t="s">
        <v>2</v>
      </c>
      <c r="D28" s="70" t="s">
        <v>3</v>
      </c>
      <c r="E28" s="70"/>
      <c r="F28" s="1"/>
    </row>
    <row r="29" spans="1:6" ht="15" customHeight="1">
      <c r="A29" s="99" t="s">
        <v>67</v>
      </c>
      <c r="B29" s="99"/>
      <c r="C29" s="30">
        <f>Raw_Data!O44</f>
        <v>490</v>
      </c>
      <c r="D29" s="103">
        <f>Raw_Data!O45</f>
        <v>484</v>
      </c>
      <c r="E29" s="103"/>
      <c r="F29" s="1"/>
    </row>
    <row r="30" spans="1:6" ht="15" customHeight="1">
      <c r="A30" s="99" t="s">
        <v>68</v>
      </c>
      <c r="B30" s="99"/>
      <c r="C30" s="30">
        <f>Raw_Data!O46</f>
        <v>487</v>
      </c>
      <c r="D30" s="103">
        <f>Raw_Data!O47</f>
        <v>480</v>
      </c>
      <c r="E30" s="103"/>
      <c r="F30" s="1"/>
    </row>
    <row r="31" spans="1:6" ht="15" customHeight="1">
      <c r="A31" s="99" t="s">
        <v>69</v>
      </c>
      <c r="B31" s="99"/>
      <c r="C31" s="29">
        <f>Raw_Data!O48</f>
        <v>20.297</v>
      </c>
      <c r="D31" s="102">
        <f>Raw_Data!O49</f>
        <v>20.299</v>
      </c>
      <c r="E31" s="102"/>
      <c r="F31" s="1"/>
    </row>
    <row r="32" ht="15" customHeight="1">
      <c r="F32" s="1"/>
    </row>
    <row r="33" spans="1:6" ht="15" customHeight="1">
      <c r="A33" s="111" t="s">
        <v>34</v>
      </c>
      <c r="B33" s="112"/>
      <c r="C33" s="6" t="s">
        <v>2</v>
      </c>
      <c r="D33" s="70" t="s">
        <v>3</v>
      </c>
      <c r="E33" s="70"/>
      <c r="F33" s="1"/>
    </row>
    <row r="34" spans="1:6" ht="15" customHeight="1">
      <c r="A34" s="99" t="s">
        <v>60</v>
      </c>
      <c r="B34" s="99"/>
      <c r="C34" s="29">
        <f>Raw_Data!O52</f>
        <v>3.18</v>
      </c>
      <c r="D34" s="110">
        <f>Raw_Data!O53</f>
        <v>3.18</v>
      </c>
      <c r="E34" s="102"/>
      <c r="F34" s="1"/>
    </row>
    <row r="35" spans="1:6" ht="15" customHeight="1">
      <c r="A35" s="99" t="s">
        <v>59</v>
      </c>
      <c r="B35" s="99"/>
      <c r="C35" s="30">
        <f>Raw_Data!O56</f>
        <v>40</v>
      </c>
      <c r="D35" s="103">
        <f>Raw_Data!O57</f>
        <v>39</v>
      </c>
      <c r="E35" s="103"/>
      <c r="F35" s="1"/>
    </row>
    <row r="36" spans="1:6" ht="15" customHeight="1">
      <c r="A36" s="99" t="s">
        <v>35</v>
      </c>
      <c r="B36" s="99"/>
      <c r="C36" s="19">
        <f>Raw_Data!O60</f>
        <v>0.99</v>
      </c>
      <c r="D36" s="109">
        <f>Raw_Data!O61</f>
        <v>0.99</v>
      </c>
      <c r="E36" s="109"/>
      <c r="F36" s="1"/>
    </row>
    <row r="37" spans="1:6" ht="15" customHeight="1">
      <c r="A37" s="99" t="s">
        <v>36</v>
      </c>
      <c r="B37" s="99"/>
      <c r="C37" s="19">
        <f>Raw_Data!O62</f>
        <v>0</v>
      </c>
      <c r="D37" s="109">
        <f>Raw_Data!O63</f>
        <v>0</v>
      </c>
      <c r="E37" s="109"/>
      <c r="F37" s="1"/>
    </row>
    <row r="38" spans="1:6" ht="15" customHeight="1">
      <c r="A38" s="99" t="s">
        <v>37</v>
      </c>
      <c r="B38" s="99"/>
      <c r="C38" s="5" t="str">
        <f>Raw_Data!N66</f>
        <v>No reply</v>
      </c>
      <c r="D38" s="55" t="str">
        <f>Raw_Data!N67</f>
        <v>No reply</v>
      </c>
      <c r="E38" s="107"/>
      <c r="F38" s="1"/>
    </row>
    <row r="39" spans="1:6" ht="24.75" customHeight="1">
      <c r="A39" s="93" t="s">
        <v>38</v>
      </c>
      <c r="B39" s="99"/>
      <c r="C39" s="28">
        <f>Raw_Data!O70</f>
        <v>0.1</v>
      </c>
      <c r="D39" s="108">
        <f>Raw_Data!O71</f>
        <v>0.1</v>
      </c>
      <c r="E39" s="108"/>
      <c r="F39" s="1"/>
    </row>
    <row r="40" spans="1:6" ht="15" customHeight="1">
      <c r="A40" s="93" t="s">
        <v>45</v>
      </c>
      <c r="B40" s="99"/>
      <c r="C40" s="5" t="str">
        <f>Raw_Data!N32</f>
        <v>No reply</v>
      </c>
      <c r="D40" s="55" t="str">
        <f>Raw_Data!N33</f>
        <v>No reply</v>
      </c>
      <c r="E40" s="107"/>
      <c r="F40" s="1"/>
    </row>
    <row r="41" spans="1:6" ht="15" customHeight="1">
      <c r="A41" s="93" t="s">
        <v>46</v>
      </c>
      <c r="B41" s="99"/>
      <c r="C41" s="5" t="str">
        <f>Raw_Data!N34</f>
        <v>Reply</v>
      </c>
      <c r="D41" s="55" t="str">
        <f>Raw_Data!N35</f>
        <v>Reply</v>
      </c>
      <c r="E41" s="107"/>
      <c r="F41" s="1"/>
    </row>
    <row r="42" spans="1:6" ht="15" customHeight="1">
      <c r="A42" s="21"/>
      <c r="F42" s="1"/>
    </row>
    <row r="43" spans="1:6" ht="15" customHeight="1">
      <c r="A43" s="104" t="s">
        <v>442</v>
      </c>
      <c r="B43" s="105"/>
      <c r="F43" s="1"/>
    </row>
    <row r="44" spans="1:6" ht="15" customHeight="1">
      <c r="A44" s="106"/>
      <c r="B44" s="106"/>
      <c r="C44" s="6" t="s">
        <v>2</v>
      </c>
      <c r="D44" s="70" t="s">
        <v>3</v>
      </c>
      <c r="E44" s="70"/>
      <c r="F44" s="1"/>
    </row>
    <row r="45" spans="1:6" ht="15" customHeight="1">
      <c r="A45" s="99" t="s">
        <v>60</v>
      </c>
      <c r="B45" s="99"/>
      <c r="C45" s="29">
        <f>Raw_Data!O125</f>
        <v>128.05</v>
      </c>
      <c r="D45" s="102">
        <f>Raw_Data!O126</f>
        <v>128.05</v>
      </c>
      <c r="E45" s="102"/>
      <c r="F45" s="1"/>
    </row>
    <row r="46" spans="1:6" ht="15" customHeight="1">
      <c r="A46" s="99" t="s">
        <v>59</v>
      </c>
      <c r="B46" s="99"/>
      <c r="C46" s="30">
        <f>Raw_Data!O129</f>
        <v>33</v>
      </c>
      <c r="D46" s="103">
        <f>Raw_Data!O130</f>
        <v>30</v>
      </c>
      <c r="E46" s="103"/>
      <c r="F46" s="1"/>
    </row>
    <row r="47" spans="1:6" ht="15" customHeight="1">
      <c r="A47" s="99" t="s">
        <v>35</v>
      </c>
      <c r="B47" s="99"/>
      <c r="C47" s="19">
        <f>Raw_Data!O133</f>
        <v>0.99</v>
      </c>
      <c r="D47" s="100">
        <f>Raw_Data!O134</f>
        <v>0.99</v>
      </c>
      <c r="E47" s="101"/>
      <c r="F47" s="1"/>
    </row>
    <row r="48" spans="1:6" ht="15" customHeight="1">
      <c r="A48" s="99" t="s">
        <v>36</v>
      </c>
      <c r="B48" s="99"/>
      <c r="C48" s="19">
        <f>Raw_Data!O135</f>
        <v>0</v>
      </c>
      <c r="D48" s="100">
        <f>Raw_Data!O136</f>
        <v>0</v>
      </c>
      <c r="E48" s="101"/>
      <c r="F48" s="1"/>
    </row>
    <row r="49" spans="1:6" ht="15" customHeight="1">
      <c r="A49" s="99" t="s">
        <v>43</v>
      </c>
      <c r="B49" s="99"/>
      <c r="C49" s="5" t="str">
        <f>Raw_Data!O139</f>
        <v>3B7B93</v>
      </c>
      <c r="D49" s="67" t="str">
        <f>Raw_Data!O140</f>
        <v>3B7B93</v>
      </c>
      <c r="E49" s="67"/>
      <c r="F49" s="1"/>
    </row>
  </sheetData>
  <mergeCells count="87">
    <mergeCell ref="A18:B18"/>
    <mergeCell ref="A9:B10"/>
    <mergeCell ref="C9:D9"/>
    <mergeCell ref="E9:F9"/>
    <mergeCell ref="C11:D11"/>
    <mergeCell ref="E11:F11"/>
    <mergeCell ref="A13:B13"/>
    <mergeCell ref="C13:F13"/>
    <mergeCell ref="D25:E25"/>
    <mergeCell ref="D22:E22"/>
    <mergeCell ref="A12:B12"/>
    <mergeCell ref="C12:D12"/>
    <mergeCell ref="E12:F12"/>
    <mergeCell ref="C14:D14"/>
    <mergeCell ref="E14:F14"/>
    <mergeCell ref="A15:B15"/>
    <mergeCell ref="A20:B20"/>
    <mergeCell ref="C18:D18"/>
    <mergeCell ref="F3:F4"/>
    <mergeCell ref="D23:E23"/>
    <mergeCell ref="D24:E24"/>
    <mergeCell ref="D3:E4"/>
    <mergeCell ref="C20:F20"/>
    <mergeCell ref="C8:D8"/>
    <mergeCell ref="E8:F8"/>
    <mergeCell ref="E18:F18"/>
    <mergeCell ref="A33:B33"/>
    <mergeCell ref="D31:E31"/>
    <mergeCell ref="A30:B30"/>
    <mergeCell ref="D30:E30"/>
    <mergeCell ref="A31:B31"/>
    <mergeCell ref="D33:E33"/>
    <mergeCell ref="A29:B29"/>
    <mergeCell ref="D29:E29"/>
    <mergeCell ref="D26:E26"/>
    <mergeCell ref="D28:E28"/>
    <mergeCell ref="A22:B22"/>
    <mergeCell ref="A28:B28"/>
    <mergeCell ref="A23:B23"/>
    <mergeCell ref="A24:B24"/>
    <mergeCell ref="A25:B25"/>
    <mergeCell ref="A26:B26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D47:E47"/>
    <mergeCell ref="A48:B48"/>
    <mergeCell ref="D48:E48"/>
    <mergeCell ref="D44:E44"/>
    <mergeCell ref="A45:B45"/>
    <mergeCell ref="D45:E45"/>
    <mergeCell ref="A46:B46"/>
    <mergeCell ref="D46:E46"/>
    <mergeCell ref="A43:B44"/>
    <mergeCell ref="A49:B49"/>
    <mergeCell ref="D49:E49"/>
    <mergeCell ref="C15:D15"/>
    <mergeCell ref="E15:F15"/>
    <mergeCell ref="A16:B17"/>
    <mergeCell ref="C16:D16"/>
    <mergeCell ref="E16:F16"/>
    <mergeCell ref="C17:D17"/>
    <mergeCell ref="E17:F17"/>
    <mergeCell ref="A47:B47"/>
    <mergeCell ref="A19:B19"/>
    <mergeCell ref="C19:D19"/>
    <mergeCell ref="E19:F19"/>
    <mergeCell ref="B1:C1"/>
    <mergeCell ref="C3:C4"/>
    <mergeCell ref="A3:B4"/>
    <mergeCell ref="C10:D10"/>
    <mergeCell ref="E10:F10"/>
    <mergeCell ref="A8:B8"/>
    <mergeCell ref="A11:B11"/>
  </mergeCells>
  <conditionalFormatting sqref="F22:F26">
    <cfRule type="cellIs" priority="1" dxfId="3" operator="equal" stopIfTrue="1">
      <formula>"FAIL"</formula>
    </cfRule>
    <cfRule type="cellIs" priority="2" dxfId="4" operator="equal" stopIfTrue="1">
      <formula>"PASS"</formula>
    </cfRule>
  </conditionalFormatting>
  <conditionalFormatting sqref="C23:E26">
    <cfRule type="cellIs" priority="3" dxfId="0" operator="equal" stopIfTrue="1">
      <formula>"FAIL"</formula>
    </cfRule>
  </conditionalFormatting>
  <conditionalFormatting sqref="C34:E34">
    <cfRule type="cellIs" priority="4" dxfId="0" operator="greaterThan" stopIfTrue="1">
      <formula>3.5</formula>
    </cfRule>
  </conditionalFormatting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F34"/>
  <sheetViews>
    <sheetView showGridLines="0" workbookViewId="0" topLeftCell="A3">
      <selection activeCell="E10" sqref="E10:F10"/>
    </sheetView>
  </sheetViews>
  <sheetFormatPr defaultColWidth="11.421875" defaultRowHeight="12.75"/>
  <cols>
    <col min="3" max="3" width="15.28125" style="0" customWidth="1"/>
    <col min="4" max="4" width="13.140625" style="0" customWidth="1"/>
    <col min="5" max="5" width="9.28125" style="0" customWidth="1"/>
    <col min="6" max="6" width="21.28125" style="0" customWidth="1"/>
  </cols>
  <sheetData>
    <row r="1" spans="1:6" ht="15" customHeight="1">
      <c r="A1" s="36" t="s">
        <v>0</v>
      </c>
      <c r="B1" s="60" t="str">
        <f>Raw_Data!U6</f>
        <v>12 October 2010</v>
      </c>
      <c r="C1" s="74"/>
      <c r="D1" s="3"/>
      <c r="E1" s="2" t="s">
        <v>623</v>
      </c>
      <c r="F1" s="3"/>
    </row>
    <row r="2" spans="1:6" ht="12.75">
      <c r="A2" s="3"/>
      <c r="B2" s="3"/>
      <c r="C2" s="3"/>
      <c r="D2" s="3"/>
      <c r="E2" s="3"/>
      <c r="F2" s="3"/>
    </row>
    <row r="3" spans="1:6" ht="12.75">
      <c r="A3" s="76" t="s">
        <v>443</v>
      </c>
      <c r="B3" s="96"/>
      <c r="C3" s="94" t="str">
        <f>Raw_Data!K17</f>
        <v>3B7B93</v>
      </c>
      <c r="D3" s="114" t="s">
        <v>573</v>
      </c>
      <c r="E3" s="114"/>
      <c r="F3" s="113" t="str">
        <f>Raw_Data!$O$191</f>
        <v>AIR</v>
      </c>
    </row>
    <row r="4" spans="1:6" ht="12.75">
      <c r="A4" s="74"/>
      <c r="B4" s="96"/>
      <c r="C4" s="95"/>
      <c r="D4" s="114"/>
      <c r="E4" s="114"/>
      <c r="F4" s="113"/>
    </row>
    <row r="7" spans="1:6" ht="12.75">
      <c r="A7" s="2" t="s">
        <v>27</v>
      </c>
      <c r="B7" s="3"/>
      <c r="C7" s="3"/>
      <c r="D7" s="3"/>
      <c r="E7" s="3"/>
      <c r="F7" s="1"/>
    </row>
    <row r="8" spans="1:6" ht="12.75">
      <c r="A8" s="3"/>
      <c r="B8" s="3"/>
      <c r="C8" s="3"/>
      <c r="D8" s="3"/>
      <c r="E8" s="3"/>
      <c r="F8" s="1"/>
    </row>
    <row r="9" spans="1:6" ht="15" customHeight="1">
      <c r="A9" s="8"/>
      <c r="B9" s="7"/>
      <c r="C9" s="70" t="s">
        <v>70</v>
      </c>
      <c r="D9" s="70"/>
      <c r="E9" s="70" t="s">
        <v>24</v>
      </c>
      <c r="F9" s="70"/>
    </row>
    <row r="10" spans="1:6" ht="15" customHeight="1">
      <c r="A10" s="118" t="s">
        <v>71</v>
      </c>
      <c r="B10" s="119"/>
      <c r="C10" s="78" t="str">
        <f>Raw_Data!$P$109</f>
        <v>Not tested</v>
      </c>
      <c r="D10" s="78"/>
      <c r="E10" s="78">
        <f>Raw_Data!$P$112</f>
        <v>49.5</v>
      </c>
      <c r="F10" s="78"/>
    </row>
    <row r="11" spans="1:6" ht="15" customHeight="1">
      <c r="A11" s="120"/>
      <c r="B11" s="121"/>
      <c r="C11" s="92" t="str">
        <f>Raw_Data!$Q$109</f>
        <v>Not tested</v>
      </c>
      <c r="D11" s="92"/>
      <c r="E11" s="92">
        <f>Raw_Data!$Q$112</f>
        <v>89</v>
      </c>
      <c r="F11" s="92"/>
    </row>
    <row r="12" spans="1:6" ht="15" customHeight="1">
      <c r="A12" s="122" t="s">
        <v>72</v>
      </c>
      <c r="B12" s="123"/>
      <c r="C12" s="78" t="str">
        <f>Raw_Data!$O$109</f>
        <v>Not tested</v>
      </c>
      <c r="D12" s="78"/>
      <c r="E12" s="78">
        <f>Raw_Data!$O$112</f>
        <v>-75.8</v>
      </c>
      <c r="F12" s="78"/>
    </row>
    <row r="13" spans="1:6" ht="30" customHeight="1">
      <c r="A13" s="122" t="s">
        <v>25</v>
      </c>
      <c r="B13" s="123"/>
      <c r="C13" s="91" t="str">
        <f>Raw_Data!$R$87</f>
        <v>Not tested</v>
      </c>
      <c r="D13" s="91"/>
      <c r="E13" s="91">
        <f>Raw_Data!$R$91</f>
        <v>-0.5</v>
      </c>
      <c r="F13" s="91"/>
    </row>
    <row r="16" spans="1:6" ht="15" customHeight="1">
      <c r="A16" s="124" t="s">
        <v>444</v>
      </c>
      <c r="B16" s="99"/>
      <c r="C16" s="5" t="s">
        <v>44</v>
      </c>
      <c r="D16" s="67" t="str">
        <f>Raw_Data!$O$144</f>
        <v>3B7B93</v>
      </c>
      <c r="E16" s="67"/>
      <c r="F16" s="1"/>
    </row>
    <row r="17" spans="1:6" ht="12.75">
      <c r="A17" s="3"/>
      <c r="B17" s="3"/>
      <c r="C17" s="3"/>
      <c r="D17" s="3"/>
      <c r="E17" s="3"/>
      <c r="F17" s="1"/>
    </row>
    <row r="18" spans="1:6" ht="12.75">
      <c r="A18" s="3"/>
      <c r="B18" s="3"/>
      <c r="C18" s="3"/>
      <c r="D18" s="3"/>
      <c r="E18" s="3"/>
      <c r="F18" s="1"/>
    </row>
    <row r="19" spans="1:6" ht="12.75">
      <c r="A19" s="125" t="s">
        <v>47</v>
      </c>
      <c r="B19" s="125"/>
      <c r="C19" s="125"/>
      <c r="D19" s="3"/>
      <c r="E19" s="3"/>
      <c r="F19" s="1"/>
    </row>
    <row r="20" spans="1:6" ht="12.75">
      <c r="A20" s="3"/>
      <c r="B20" s="3"/>
      <c r="C20" s="3"/>
      <c r="D20" s="3"/>
      <c r="E20" s="3"/>
      <c r="F20" s="1"/>
    </row>
    <row r="21" spans="1:6" ht="15" customHeight="1">
      <c r="A21" s="99" t="s">
        <v>60</v>
      </c>
      <c r="B21" s="123"/>
      <c r="C21" s="26">
        <f>Raw_Data!$O$149</f>
        <v>128</v>
      </c>
      <c r="D21" s="65" t="s">
        <v>59</v>
      </c>
      <c r="E21" s="99"/>
      <c r="F21" s="30">
        <f>Raw_Data!$O$152</f>
        <v>31</v>
      </c>
    </row>
    <row r="22" spans="1:6" ht="15" customHeight="1">
      <c r="A22" s="99" t="s">
        <v>61</v>
      </c>
      <c r="B22" s="99"/>
      <c r="C22" s="27">
        <f>Raw_Data!$O$156</f>
        <v>536</v>
      </c>
      <c r="D22" s="65" t="s">
        <v>56</v>
      </c>
      <c r="E22" s="99"/>
      <c r="F22" s="30">
        <f>Raw_Data!$O$163</f>
        <v>999</v>
      </c>
    </row>
    <row r="23" spans="1:6" ht="15" customHeight="1">
      <c r="A23" s="99" t="s">
        <v>62</v>
      </c>
      <c r="B23" s="99"/>
      <c r="C23" s="27">
        <f>Raw_Data!$O$157</f>
        <v>533</v>
      </c>
      <c r="D23" s="65" t="s">
        <v>57</v>
      </c>
      <c r="E23" s="99"/>
      <c r="F23" s="29">
        <f>Raw_Data!$O$164</f>
        <v>3.5</v>
      </c>
    </row>
    <row r="24" spans="1:6" ht="15" customHeight="1">
      <c r="A24" s="99" t="s">
        <v>63</v>
      </c>
      <c r="B24" s="99"/>
      <c r="C24" s="27">
        <f>Raw_Data!$O$158</f>
        <v>528</v>
      </c>
      <c r="D24" s="65" t="s">
        <v>58</v>
      </c>
      <c r="E24" s="99"/>
      <c r="F24" s="29">
        <f>Raw_Data!$O$165</f>
        <v>4.499</v>
      </c>
    </row>
    <row r="25" spans="1:6" ht="15" customHeight="1">
      <c r="A25" s="99" t="s">
        <v>64</v>
      </c>
      <c r="B25" s="99"/>
      <c r="C25" s="27">
        <f>Raw_Data!$O$159</f>
        <v>532</v>
      </c>
      <c r="D25" s="56"/>
      <c r="E25" s="123"/>
      <c r="F25" s="5"/>
    </row>
    <row r="26" spans="1:6" ht="30" customHeight="1">
      <c r="A26" s="93" t="s">
        <v>65</v>
      </c>
      <c r="B26" s="99"/>
      <c r="C26" s="31">
        <f>Raw_Data!$O$168</f>
        <v>0.2</v>
      </c>
      <c r="D26" s="126" t="s">
        <v>66</v>
      </c>
      <c r="E26" s="99"/>
      <c r="F26" s="28">
        <f>Raw_Data!$O$169</f>
        <v>0.4</v>
      </c>
    </row>
    <row r="27" spans="1:6" ht="15" customHeight="1">
      <c r="A27" s="93" t="s">
        <v>48</v>
      </c>
      <c r="B27" s="99"/>
      <c r="C27" s="24" t="str">
        <f>Raw_Data!$O$172</f>
        <v>NO REPLY</v>
      </c>
      <c r="D27" s="126" t="s">
        <v>49</v>
      </c>
      <c r="E27" s="99"/>
      <c r="F27" s="5" t="str">
        <f>Raw_Data!$O$173</f>
        <v>REPLY</v>
      </c>
    </row>
    <row r="28" spans="1:6" ht="15" customHeight="1">
      <c r="A28" s="93" t="s">
        <v>35</v>
      </c>
      <c r="B28" s="99"/>
      <c r="C28" s="25">
        <f>Raw_Data!$O$180</f>
        <v>0.99</v>
      </c>
      <c r="D28" s="126" t="s">
        <v>50</v>
      </c>
      <c r="E28" s="99"/>
      <c r="F28" s="19">
        <f>Raw_Data!$O$181</f>
        <v>0</v>
      </c>
    </row>
    <row r="29" spans="1:6" ht="15" customHeight="1">
      <c r="A29" s="93" t="s">
        <v>51</v>
      </c>
      <c r="B29" s="99"/>
      <c r="C29" s="25" t="str">
        <f>Raw_Data!$O$184</f>
        <v>PASS</v>
      </c>
      <c r="D29" s="126" t="s">
        <v>55</v>
      </c>
      <c r="E29" s="99"/>
      <c r="F29" s="19" t="str">
        <f>Raw_Data!$O$187</f>
        <v>Not run</v>
      </c>
    </row>
    <row r="32" spans="1:6" ht="12.75">
      <c r="A32" s="21" t="s">
        <v>52</v>
      </c>
      <c r="B32" s="3"/>
      <c r="C32" s="3"/>
      <c r="D32" s="3"/>
      <c r="E32" s="3"/>
      <c r="F32" s="1"/>
    </row>
    <row r="33" spans="1:6" ht="12.75">
      <c r="A33" s="3"/>
      <c r="B33" s="3"/>
      <c r="C33" s="3"/>
      <c r="D33" s="3"/>
      <c r="E33" s="3"/>
      <c r="F33" s="1"/>
    </row>
    <row r="34" spans="1:6" ht="15" customHeight="1">
      <c r="A34" s="127" t="s">
        <v>54</v>
      </c>
      <c r="B34" s="128"/>
      <c r="C34" s="24">
        <f>Raw_Data!$O$176</f>
        <v>0.85</v>
      </c>
      <c r="D34" s="129" t="s">
        <v>53</v>
      </c>
      <c r="E34" s="128"/>
      <c r="F34" s="20" t="str">
        <f>Raw_Data!$J$177</f>
        <v>NO</v>
      </c>
    </row>
  </sheetData>
  <mergeCells count="41">
    <mergeCell ref="A34:B34"/>
    <mergeCell ref="D34:E34"/>
    <mergeCell ref="A28:B28"/>
    <mergeCell ref="D28:E28"/>
    <mergeCell ref="A29:B29"/>
    <mergeCell ref="D29:E29"/>
    <mergeCell ref="A26:B26"/>
    <mergeCell ref="D26:E26"/>
    <mergeCell ref="A27:B27"/>
    <mergeCell ref="D27:E27"/>
    <mergeCell ref="A24:B24"/>
    <mergeCell ref="D24:E24"/>
    <mergeCell ref="A25:B25"/>
    <mergeCell ref="D25:E25"/>
    <mergeCell ref="A22:B22"/>
    <mergeCell ref="D22:E22"/>
    <mergeCell ref="A23:B23"/>
    <mergeCell ref="D23:E23"/>
    <mergeCell ref="A16:B16"/>
    <mergeCell ref="D16:E16"/>
    <mergeCell ref="A19:C19"/>
    <mergeCell ref="A21:B21"/>
    <mergeCell ref="D21:E21"/>
    <mergeCell ref="A12:B12"/>
    <mergeCell ref="C12:D12"/>
    <mergeCell ref="E12:F12"/>
    <mergeCell ref="A13:B13"/>
    <mergeCell ref="C13:D13"/>
    <mergeCell ref="E13:F13"/>
    <mergeCell ref="C9:D9"/>
    <mergeCell ref="E9:F9"/>
    <mergeCell ref="A10:B11"/>
    <mergeCell ref="C10:D10"/>
    <mergeCell ref="E10:F10"/>
    <mergeCell ref="C11:D11"/>
    <mergeCell ref="E11:F11"/>
    <mergeCell ref="B1:C1"/>
    <mergeCell ref="A3:B4"/>
    <mergeCell ref="C3:C4"/>
    <mergeCell ref="F3:F4"/>
    <mergeCell ref="D3:E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F47"/>
  <sheetViews>
    <sheetView showGridLines="0" workbookViewId="0" topLeftCell="A14">
      <selection activeCell="C46" sqref="C46"/>
    </sheetView>
  </sheetViews>
  <sheetFormatPr defaultColWidth="11.421875" defaultRowHeight="12.75"/>
  <cols>
    <col min="1" max="1" width="11.421875" style="3" customWidth="1"/>
    <col min="2" max="2" width="17.7109375" style="3" customWidth="1"/>
    <col min="3" max="3" width="17.00390625" style="3" customWidth="1"/>
    <col min="4" max="5" width="11.421875" style="3" customWidth="1"/>
    <col min="6" max="6" width="9.8515625" style="3" customWidth="1"/>
    <col min="7" max="16384" width="11.421875" style="3" customWidth="1"/>
  </cols>
  <sheetData>
    <row r="1" spans="1:4" ht="12.75">
      <c r="A1" s="36" t="s">
        <v>0</v>
      </c>
      <c r="B1" s="60" t="str">
        <f>Raw_Data!$U$6</f>
        <v>12 October 2010</v>
      </c>
      <c r="C1" s="74"/>
      <c r="D1" s="2" t="s">
        <v>625</v>
      </c>
    </row>
    <row r="3" spans="1:6" ht="12.75">
      <c r="A3" s="76" t="s">
        <v>443</v>
      </c>
      <c r="B3" s="96"/>
      <c r="C3" s="94" t="str">
        <f>Raw_Data!$K$17</f>
        <v>3B7B93</v>
      </c>
      <c r="D3" s="114" t="s">
        <v>573</v>
      </c>
      <c r="E3" s="114"/>
      <c r="F3" s="113" t="str">
        <f>Raw_Data!$O$191</f>
        <v>AIR</v>
      </c>
    </row>
    <row r="4" spans="1:6" ht="12.75">
      <c r="A4" s="74"/>
      <c r="B4" s="96"/>
      <c r="C4" s="95"/>
      <c r="D4" s="114"/>
      <c r="E4" s="114"/>
      <c r="F4" s="113"/>
    </row>
    <row r="6" spans="1:3" ht="15" customHeight="1">
      <c r="A6" s="2" t="s">
        <v>452</v>
      </c>
      <c r="B6" s="43" t="s">
        <v>472</v>
      </c>
      <c r="C6" s="3" t="str">
        <f>Raw_Data!$O$190</f>
        <v>DF0</v>
      </c>
    </row>
    <row r="7" ht="7.5" customHeight="1"/>
    <row r="8" spans="1:6" ht="15" customHeight="1">
      <c r="A8" s="132" t="s">
        <v>453</v>
      </c>
      <c r="B8" s="133"/>
      <c r="C8" s="6" t="s">
        <v>468</v>
      </c>
      <c r="D8" s="143" t="s">
        <v>520</v>
      </c>
      <c r="E8" s="144"/>
      <c r="F8" s="145"/>
    </row>
    <row r="9" spans="1:6" ht="15" customHeight="1">
      <c r="A9" s="34" t="s">
        <v>463</v>
      </c>
      <c r="B9" s="34" t="s">
        <v>15</v>
      </c>
      <c r="C9" s="5">
        <f>Raw_Data!$N$191</f>
        <v>0</v>
      </c>
      <c r="D9" s="67" t="str">
        <f>Raw_Data!$O$191</f>
        <v>AIR</v>
      </c>
      <c r="E9" s="67"/>
      <c r="F9" s="67"/>
    </row>
    <row r="10" spans="1:6" ht="15" customHeight="1">
      <c r="A10" s="34" t="s">
        <v>460</v>
      </c>
      <c r="B10" s="34" t="s">
        <v>464</v>
      </c>
      <c r="C10" s="5">
        <f>Raw_Data!$O$192</f>
        <v>0</v>
      </c>
      <c r="D10" s="67" t="str">
        <f>Raw_Data!$P$192</f>
        <v>Not supported</v>
      </c>
      <c r="E10" s="67"/>
      <c r="F10" s="67"/>
    </row>
    <row r="11" spans="1:6" ht="15" customHeight="1">
      <c r="A11" s="34" t="s">
        <v>461</v>
      </c>
      <c r="B11" s="34" t="s">
        <v>465</v>
      </c>
      <c r="C11" s="5">
        <f>Raw_Data!$O$193</f>
        <v>0</v>
      </c>
      <c r="D11" s="67"/>
      <c r="E11" s="67"/>
      <c r="F11" s="67"/>
    </row>
    <row r="12" spans="1:6" ht="25.5" customHeight="1">
      <c r="A12" s="34" t="s">
        <v>445</v>
      </c>
      <c r="B12" s="34" t="s">
        <v>467</v>
      </c>
      <c r="C12" s="5">
        <f>Raw_Data!$O$194</f>
        <v>11</v>
      </c>
      <c r="D12" s="137" t="str">
        <f>Raw_Data!$P$194</f>
        <v>Airspeed is &gt; 150 kts and ≤ 300 kts</v>
      </c>
      <c r="E12" s="138"/>
      <c r="F12" s="139"/>
    </row>
    <row r="13" spans="1:6" ht="15" customHeight="1">
      <c r="A13" s="34" t="s">
        <v>462</v>
      </c>
      <c r="B13" s="34" t="s">
        <v>466</v>
      </c>
      <c r="C13" s="5" t="str">
        <f>Raw_Data!$K$195</f>
        <v>00B8(00270)</v>
      </c>
      <c r="D13" s="142">
        <f>Raw_Data!$O$196</f>
        <v>400</v>
      </c>
      <c r="E13" s="142"/>
      <c r="F13" s="142"/>
    </row>
    <row r="14" spans="1:6" ht="15" customHeight="1">
      <c r="A14" s="34" t="s">
        <v>469</v>
      </c>
      <c r="B14" s="34" t="s">
        <v>470</v>
      </c>
      <c r="C14" s="34" t="str">
        <f>Raw_Data!K198</f>
        <v>3B7B93(16675623)</v>
      </c>
      <c r="D14" s="55" t="str">
        <f>MID(C14,1,6)</f>
        <v>3B7B93</v>
      </c>
      <c r="E14" s="141"/>
      <c r="F14" s="107"/>
    </row>
    <row r="15" ht="4.5" customHeight="1"/>
    <row r="16" ht="15" customHeight="1"/>
    <row r="17" spans="1:3" ht="15" customHeight="1">
      <c r="A17" s="2" t="s">
        <v>471</v>
      </c>
      <c r="B17" s="43" t="s">
        <v>472</v>
      </c>
      <c r="C17" s="3" t="str">
        <f>Raw_Data!$O$202</f>
        <v>DF4</v>
      </c>
    </row>
    <row r="18" ht="7.5" customHeight="1"/>
    <row r="19" spans="1:6" ht="15" customHeight="1">
      <c r="A19" s="130" t="s">
        <v>453</v>
      </c>
      <c r="B19" s="131"/>
      <c r="C19" s="6" t="s">
        <v>468</v>
      </c>
      <c r="D19" s="98"/>
      <c r="E19" s="98"/>
      <c r="F19" s="98"/>
    </row>
    <row r="20" spans="1:6" ht="15" customHeight="1">
      <c r="A20" s="34" t="s">
        <v>17</v>
      </c>
      <c r="B20" s="34" t="s">
        <v>14</v>
      </c>
      <c r="C20" s="5">
        <f>Raw_Data!$N$203</f>
        <v>0</v>
      </c>
      <c r="D20" s="55" t="str">
        <f>Raw_Data!$O$203</f>
        <v>No alert - No SPI - In air</v>
      </c>
      <c r="E20" s="141"/>
      <c r="F20" s="107"/>
    </row>
    <row r="21" spans="1:6" ht="25.5" customHeight="1">
      <c r="A21" s="34" t="s">
        <v>473</v>
      </c>
      <c r="B21" s="34" t="s">
        <v>475</v>
      </c>
      <c r="C21" s="5">
        <f>Raw_Data!$O$204</f>
        <v>0</v>
      </c>
      <c r="D21" s="137" t="str">
        <f>Raw_Data!$P$204</f>
        <v>No downlink request</v>
      </c>
      <c r="E21" s="138"/>
      <c r="F21" s="139"/>
    </row>
    <row r="22" spans="1:6" ht="15" customHeight="1">
      <c r="A22" s="34" t="s">
        <v>474</v>
      </c>
      <c r="B22" s="34" t="s">
        <v>476</v>
      </c>
      <c r="C22" s="5">
        <f>Raw_Data!$O$205</f>
        <v>0</v>
      </c>
      <c r="D22" s="67"/>
      <c r="E22" s="67"/>
      <c r="F22" s="67"/>
    </row>
    <row r="23" spans="1:6" ht="15" customHeight="1">
      <c r="A23" s="34" t="s">
        <v>462</v>
      </c>
      <c r="B23" s="34" t="s">
        <v>466</v>
      </c>
      <c r="C23" s="5" t="str">
        <f>Raw_Data!$K$206</f>
        <v>00B8(00270)</v>
      </c>
      <c r="D23" s="142">
        <f>Raw_Data!$O$207</f>
        <v>400</v>
      </c>
      <c r="E23" s="142"/>
      <c r="F23" s="142"/>
    </row>
    <row r="24" spans="1:6" ht="15" customHeight="1">
      <c r="A24" s="34" t="s">
        <v>469</v>
      </c>
      <c r="B24" s="34" t="s">
        <v>470</v>
      </c>
      <c r="C24" s="34" t="str">
        <f>Raw_Data!$K$209</f>
        <v>3B7B93(16675623)</v>
      </c>
      <c r="D24" s="55" t="str">
        <f>MID(C24,1,6)</f>
        <v>3B7B93</v>
      </c>
      <c r="E24" s="141"/>
      <c r="F24" s="107"/>
    </row>
    <row r="25" ht="4.5" customHeight="1"/>
    <row r="26" ht="15" customHeight="1"/>
    <row r="27" spans="1:3" ht="15" customHeight="1">
      <c r="A27" s="2" t="s">
        <v>502</v>
      </c>
      <c r="B27" s="43" t="s">
        <v>472</v>
      </c>
      <c r="C27" s="3" t="str">
        <f>Raw_Data!$O$213</f>
        <v>DF5</v>
      </c>
    </row>
    <row r="28" ht="7.5" customHeight="1"/>
    <row r="29" spans="1:6" ht="15" customHeight="1">
      <c r="A29" s="130" t="s">
        <v>453</v>
      </c>
      <c r="B29" s="131"/>
      <c r="C29" s="6" t="s">
        <v>468</v>
      </c>
      <c r="D29" s="98"/>
      <c r="E29" s="98"/>
      <c r="F29" s="98"/>
    </row>
    <row r="30" spans="1:6" ht="15" customHeight="1">
      <c r="A30" s="34" t="s">
        <v>17</v>
      </c>
      <c r="B30" s="34" t="s">
        <v>14</v>
      </c>
      <c r="C30" s="5">
        <f>Raw_Data!$N$214</f>
        <v>0</v>
      </c>
      <c r="D30" s="55" t="str">
        <f>Raw_Data!$O$214</f>
        <v>No alert - No SPI - In air</v>
      </c>
      <c r="E30" s="141"/>
      <c r="F30" s="107"/>
    </row>
    <row r="31" spans="1:6" ht="25.5" customHeight="1">
      <c r="A31" s="34" t="s">
        <v>473</v>
      </c>
      <c r="B31" s="34" t="s">
        <v>475</v>
      </c>
      <c r="C31" s="5">
        <f>Raw_Data!$O$215</f>
        <v>0</v>
      </c>
      <c r="D31" s="137" t="str">
        <f>Raw_Data!$P$215</f>
        <v>No downlink request</v>
      </c>
      <c r="E31" s="138"/>
      <c r="F31" s="139"/>
    </row>
    <row r="32" spans="1:6" ht="15" customHeight="1">
      <c r="A32" s="34" t="s">
        <v>474</v>
      </c>
      <c r="B32" s="34" t="s">
        <v>476</v>
      </c>
      <c r="C32" s="5">
        <f>Raw_Data!$O$216</f>
        <v>0</v>
      </c>
      <c r="D32" s="67"/>
      <c r="E32" s="67"/>
      <c r="F32" s="67"/>
    </row>
    <row r="33" spans="1:6" ht="15" customHeight="1">
      <c r="A33" s="34" t="s">
        <v>503</v>
      </c>
      <c r="B33" s="34" t="s">
        <v>504</v>
      </c>
      <c r="C33" s="5" t="str">
        <f>Raw_Data!$K$217</f>
        <v>1FAF(17657)</v>
      </c>
      <c r="D33" s="140">
        <f>Raw_Data!$O$218</f>
        <v>7776</v>
      </c>
      <c r="E33" s="140"/>
      <c r="F33" s="140"/>
    </row>
    <row r="34" spans="1:6" ht="15" customHeight="1">
      <c r="A34" s="34" t="s">
        <v>469</v>
      </c>
      <c r="B34" s="34" t="s">
        <v>470</v>
      </c>
      <c r="C34" s="34" t="str">
        <f>Raw_Data!$K$220</f>
        <v>3B7B93(16675623)</v>
      </c>
      <c r="D34" s="134" t="str">
        <f>MID(C34,1,6)</f>
        <v>3B7B93</v>
      </c>
      <c r="E34" s="135"/>
      <c r="F34" s="136"/>
    </row>
    <row r="35" ht="4.5" customHeight="1"/>
    <row r="36" ht="15" customHeight="1"/>
    <row r="37" spans="1:3" ht="15" customHeight="1">
      <c r="A37" s="2" t="s">
        <v>513</v>
      </c>
      <c r="B37" s="43" t="s">
        <v>472</v>
      </c>
      <c r="C37" s="3" t="str">
        <f>Raw_Data!$O$224</f>
        <v>DF11</v>
      </c>
    </row>
    <row r="38" ht="7.5" customHeight="1"/>
    <row r="39" spans="1:6" ht="15" customHeight="1">
      <c r="A39" s="130" t="s">
        <v>453</v>
      </c>
      <c r="B39" s="131"/>
      <c r="C39" s="6" t="s">
        <v>468</v>
      </c>
      <c r="D39" s="98"/>
      <c r="E39" s="98"/>
      <c r="F39" s="98"/>
    </row>
    <row r="40" spans="1:6" ht="25.5" customHeight="1">
      <c r="A40" s="34" t="s">
        <v>505</v>
      </c>
      <c r="B40" s="34" t="s">
        <v>514</v>
      </c>
      <c r="C40" s="5">
        <f>Raw_Data!$O$225</f>
        <v>1</v>
      </c>
      <c r="D40" s="137" t="str">
        <f>Raw_Data!$P$225</f>
        <v>Not used</v>
      </c>
      <c r="E40" s="138"/>
      <c r="F40" s="139"/>
    </row>
    <row r="41" spans="1:6" ht="25.5" customHeight="1">
      <c r="A41" s="34" t="s">
        <v>515</v>
      </c>
      <c r="B41" s="42" t="s">
        <v>516</v>
      </c>
      <c r="C41" s="5" t="str">
        <f>Raw_Data!$O$226</f>
        <v>00000F</v>
      </c>
      <c r="D41" s="67"/>
      <c r="E41" s="67"/>
      <c r="F41" s="67"/>
    </row>
    <row r="42" spans="1:6" ht="15" customHeight="1">
      <c r="A42" s="34" t="s">
        <v>469</v>
      </c>
      <c r="B42" s="34" t="s">
        <v>470</v>
      </c>
      <c r="C42" s="34" t="str">
        <f>Raw_Data!$O$227</f>
        <v>3B7B93(16675623)</v>
      </c>
      <c r="D42" s="134" t="str">
        <f>MID(C42,1,6)</f>
        <v>3B7B93</v>
      </c>
      <c r="E42" s="135"/>
      <c r="F42" s="136"/>
    </row>
    <row r="43" ht="7.5" customHeight="1"/>
    <row r="44" spans="1:3" ht="15" customHeight="1">
      <c r="A44" s="123" t="s">
        <v>642</v>
      </c>
      <c r="B44" s="123"/>
      <c r="C44" s="5" t="str">
        <f>Raw_Data!$O$229</f>
        <v>PASS</v>
      </c>
    </row>
    <row r="45" spans="1:3" ht="15" customHeight="1">
      <c r="A45" s="123" t="s">
        <v>518</v>
      </c>
      <c r="B45" s="123"/>
      <c r="C45" s="5" t="str">
        <f>Raw_Data!$O$228</f>
        <v>NOT RUN</v>
      </c>
    </row>
    <row r="46" spans="1:3" ht="15" customHeight="1">
      <c r="A46" s="123" t="s">
        <v>641</v>
      </c>
      <c r="B46" s="123"/>
      <c r="C46" s="5" t="str">
        <f>Raw_Data!$O$231</f>
        <v>FAIL</v>
      </c>
    </row>
    <row r="47" spans="1:3" ht="15" customHeight="1">
      <c r="A47" s="123" t="s">
        <v>517</v>
      </c>
      <c r="B47" s="123"/>
      <c r="C47" s="5" t="str">
        <f>Raw_Data!$O$230</f>
        <v>NOT RUN</v>
      </c>
    </row>
  </sheetData>
  <mergeCells count="36">
    <mergeCell ref="F3:F4"/>
    <mergeCell ref="B1:C1"/>
    <mergeCell ref="A3:B4"/>
    <mergeCell ref="C3:C4"/>
    <mergeCell ref="D3:E4"/>
    <mergeCell ref="D8:F8"/>
    <mergeCell ref="D9:F9"/>
    <mergeCell ref="D10:F10"/>
    <mergeCell ref="D11:F11"/>
    <mergeCell ref="D12:F12"/>
    <mergeCell ref="D13:F13"/>
    <mergeCell ref="D14:F14"/>
    <mergeCell ref="D19:F19"/>
    <mergeCell ref="D20:F20"/>
    <mergeCell ref="D21:F21"/>
    <mergeCell ref="D22:F22"/>
    <mergeCell ref="D31:F31"/>
    <mergeCell ref="D23:F23"/>
    <mergeCell ref="D24:F24"/>
    <mergeCell ref="D29:F29"/>
    <mergeCell ref="D30:F30"/>
    <mergeCell ref="D40:F40"/>
    <mergeCell ref="D41:F41"/>
    <mergeCell ref="D32:F32"/>
    <mergeCell ref="D33:F33"/>
    <mergeCell ref="D34:F34"/>
    <mergeCell ref="D39:F39"/>
    <mergeCell ref="D42:F42"/>
    <mergeCell ref="A44:B44"/>
    <mergeCell ref="A45:B45"/>
    <mergeCell ref="A46:B46"/>
    <mergeCell ref="A47:B47"/>
    <mergeCell ref="A19:B19"/>
    <mergeCell ref="A8:B8"/>
    <mergeCell ref="A29:B29"/>
    <mergeCell ref="A39:B39"/>
  </mergeCells>
  <conditionalFormatting sqref="C44">
    <cfRule type="cellIs" priority="1" dxfId="1" operator="equal" stopIfTrue="1">
      <formula>"PASS"</formula>
    </cfRule>
    <cfRule type="cellIs" priority="2" dxfId="2" operator="equal" stopIfTrue="1">
      <formula>"FAIL"</formula>
    </cfRule>
  </conditionalFormatting>
  <conditionalFormatting sqref="C46">
    <cfRule type="cellIs" priority="3" dxfId="1" operator="equal" stopIfTrue="1">
      <formula>"PASS"</formula>
    </cfRule>
    <cfRule type="cellIs" priority="4" dxfId="2" operator="notEqual" stopIfTrue="1">
      <formula>"PASS"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F47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17.28125" style="0" bestFit="1" customWidth="1"/>
    <col min="3" max="3" width="16.57421875" style="0" bestFit="1" customWidth="1"/>
    <col min="4" max="4" width="15.00390625" style="0" customWidth="1"/>
    <col min="5" max="5" width="7.57421875" style="0" customWidth="1"/>
  </cols>
  <sheetData>
    <row r="1" spans="1:4" s="3" customFormat="1" ht="12.75">
      <c r="A1" s="36" t="s">
        <v>0</v>
      </c>
      <c r="B1" s="60" t="str">
        <f>Raw_Data!$U$6</f>
        <v>12 October 2010</v>
      </c>
      <c r="C1" s="74"/>
      <c r="D1" s="2" t="s">
        <v>626</v>
      </c>
    </row>
    <row r="2" s="3" customFormat="1" ht="12.75"/>
    <row r="3" spans="1:6" s="3" customFormat="1" ht="12.75">
      <c r="A3" s="76" t="s">
        <v>443</v>
      </c>
      <c r="B3" s="96"/>
      <c r="C3" s="94" t="str">
        <f>Raw_Data!$K$17</f>
        <v>3B7B93</v>
      </c>
      <c r="D3" s="114" t="s">
        <v>573</v>
      </c>
      <c r="E3" s="114"/>
      <c r="F3" s="113" t="str">
        <f>Raw_Data!$O$191</f>
        <v>AIR</v>
      </c>
    </row>
    <row r="4" spans="1:6" s="3" customFormat="1" ht="12.75">
      <c r="A4" s="74"/>
      <c r="B4" s="96"/>
      <c r="C4" s="95"/>
      <c r="D4" s="114"/>
      <c r="E4" s="114"/>
      <c r="F4" s="113"/>
    </row>
    <row r="5" s="3" customFormat="1" ht="12.75"/>
    <row r="6" spans="1:3" s="3" customFormat="1" ht="15" customHeight="1">
      <c r="A6" s="2" t="s">
        <v>519</v>
      </c>
      <c r="B6" s="3" t="s">
        <v>472</v>
      </c>
      <c r="C6" s="3" t="str">
        <f>Raw_Data!$O$234</f>
        <v>DF16</v>
      </c>
    </row>
    <row r="7" s="3" customFormat="1" ht="7.5" customHeight="1"/>
    <row r="8" spans="1:6" s="3" customFormat="1" ht="15" customHeight="1">
      <c r="A8" s="130" t="s">
        <v>453</v>
      </c>
      <c r="B8" s="131"/>
      <c r="C8" s="6" t="s">
        <v>468</v>
      </c>
      <c r="D8" s="98"/>
      <c r="E8" s="98"/>
      <c r="F8" s="98"/>
    </row>
    <row r="9" spans="1:6" s="3" customFormat="1" ht="15" customHeight="1">
      <c r="A9" s="34" t="s">
        <v>463</v>
      </c>
      <c r="B9" s="34" t="s">
        <v>15</v>
      </c>
      <c r="C9" s="5">
        <f>Raw_Data!$N$235</f>
        <v>0</v>
      </c>
      <c r="D9" s="67" t="str">
        <f>Raw_Data!$P$235</f>
        <v>AIR</v>
      </c>
      <c r="E9" s="67"/>
      <c r="F9" s="67"/>
    </row>
    <row r="10" spans="1:6" s="3" customFormat="1" ht="15" customHeight="1">
      <c r="A10" s="34" t="s">
        <v>461</v>
      </c>
      <c r="B10" s="34" t="s">
        <v>465</v>
      </c>
      <c r="C10" s="5">
        <f>Raw_Data!$N$236</f>
        <v>0</v>
      </c>
      <c r="D10" s="67"/>
      <c r="E10" s="67"/>
      <c r="F10" s="67"/>
    </row>
    <row r="11" spans="1:6" s="3" customFormat="1" ht="25.5" customHeight="1">
      <c r="A11" s="34" t="s">
        <v>445</v>
      </c>
      <c r="B11" s="34" t="s">
        <v>467</v>
      </c>
      <c r="C11" s="5">
        <f>Raw_Data!$N$237</f>
        <v>0</v>
      </c>
      <c r="D11" s="137" t="str">
        <f>Raw_Data!$O$237</f>
        <v>No on board T-CAS</v>
      </c>
      <c r="E11" s="138"/>
      <c r="F11" s="139"/>
    </row>
    <row r="12" spans="1:6" s="3" customFormat="1" ht="15" customHeight="1">
      <c r="A12" s="34" t="s">
        <v>521</v>
      </c>
      <c r="B12" s="34" t="s">
        <v>522</v>
      </c>
      <c r="C12" s="5" t="str">
        <f>Raw_Data!$N$238</f>
        <v>30000000000000</v>
      </c>
      <c r="D12" s="142"/>
      <c r="E12" s="142"/>
      <c r="F12" s="142"/>
    </row>
    <row r="13" spans="1:6" s="3" customFormat="1" ht="15" customHeight="1">
      <c r="A13" s="34" t="s">
        <v>462</v>
      </c>
      <c r="B13" s="34" t="s">
        <v>466</v>
      </c>
      <c r="C13" s="5" t="str">
        <f>Raw_Data!$N$239</f>
        <v>00B8(00270)</v>
      </c>
      <c r="D13" s="142">
        <f>Raw_Data!$N$240</f>
        <v>400</v>
      </c>
      <c r="E13" s="142"/>
      <c r="F13" s="142"/>
    </row>
    <row r="14" spans="1:6" s="3" customFormat="1" ht="15" customHeight="1">
      <c r="A14" s="34" t="s">
        <v>469</v>
      </c>
      <c r="B14" s="34" t="s">
        <v>470</v>
      </c>
      <c r="C14" s="5" t="str">
        <f>Raw_Data!$N$242</f>
        <v>3B7B93(16675623)</v>
      </c>
      <c r="D14" s="55" t="str">
        <f>MID(C14,1,6)</f>
        <v>3B7B93</v>
      </c>
      <c r="E14" s="141"/>
      <c r="F14" s="107"/>
    </row>
    <row r="15" ht="19.5" customHeight="1"/>
    <row r="16" spans="1:6" ht="12.75">
      <c r="A16" s="2" t="s">
        <v>523</v>
      </c>
      <c r="B16" s="3" t="s">
        <v>472</v>
      </c>
      <c r="C16" s="3" t="str">
        <f>Raw_Data!$O$246</f>
        <v>No reply</v>
      </c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5" customHeight="1">
      <c r="A18" s="130" t="s">
        <v>453</v>
      </c>
      <c r="B18" s="131"/>
      <c r="C18" s="6" t="s">
        <v>468</v>
      </c>
      <c r="D18" s="98"/>
      <c r="E18" s="98"/>
      <c r="F18" s="98"/>
    </row>
    <row r="19" spans="1:6" ht="15" customHeight="1">
      <c r="A19" s="34" t="s">
        <v>17</v>
      </c>
      <c r="B19" s="34" t="s">
        <v>14</v>
      </c>
      <c r="C19" s="5" t="str">
        <f>Raw_Data!$N$247</f>
        <v>No reply</v>
      </c>
      <c r="D19" s="55" t="str">
        <f>Raw_Data!$O$247</f>
        <v>No reply</v>
      </c>
      <c r="E19" s="141"/>
      <c r="F19" s="107"/>
    </row>
    <row r="20" spans="1:6" ht="25.5" customHeight="1">
      <c r="A20" s="34" t="s">
        <v>473</v>
      </c>
      <c r="B20" s="34" t="s">
        <v>475</v>
      </c>
      <c r="C20" s="5" t="str">
        <f>Raw_Data!$N$248</f>
        <v>No reply</v>
      </c>
      <c r="D20" s="55" t="str">
        <f>Raw_Data!$O$248</f>
        <v>No reply</v>
      </c>
      <c r="E20" s="141"/>
      <c r="F20" s="107"/>
    </row>
    <row r="21" spans="1:6" ht="15" customHeight="1">
      <c r="A21" s="34" t="s">
        <v>474</v>
      </c>
      <c r="B21" s="34" t="s">
        <v>476</v>
      </c>
      <c r="C21" s="5" t="str">
        <f>Raw_Data!$N$249</f>
        <v>No reply</v>
      </c>
      <c r="D21" s="67"/>
      <c r="E21" s="67"/>
      <c r="F21" s="67"/>
    </row>
    <row r="22" spans="1:6" ht="15" customHeight="1">
      <c r="A22" s="34" t="s">
        <v>524</v>
      </c>
      <c r="B22" s="34" t="s">
        <v>525</v>
      </c>
      <c r="C22" s="5" t="str">
        <f>Raw_Data!$N$250</f>
        <v>No reply</v>
      </c>
      <c r="D22" s="55"/>
      <c r="E22" s="141"/>
      <c r="F22" s="107"/>
    </row>
    <row r="23" spans="1:6" ht="15" customHeight="1">
      <c r="A23" s="34" t="s">
        <v>462</v>
      </c>
      <c r="B23" s="34" t="s">
        <v>466</v>
      </c>
      <c r="C23" s="5" t="str">
        <f>Raw_Data!$N$251</f>
        <v>No reply</v>
      </c>
      <c r="D23" s="142" t="str">
        <f>Raw_Data!$N$252</f>
        <v>No reply</v>
      </c>
      <c r="E23" s="142"/>
      <c r="F23" s="142"/>
    </row>
    <row r="24" spans="1:6" ht="15" customHeight="1">
      <c r="A24" s="34" t="s">
        <v>469</v>
      </c>
      <c r="B24" s="34" t="s">
        <v>470</v>
      </c>
      <c r="C24" s="5" t="str">
        <f>Raw_Data!$N$254</f>
        <v>No reply</v>
      </c>
      <c r="D24" s="55" t="str">
        <f>MID(C24,1,6)</f>
        <v>No rep</v>
      </c>
      <c r="E24" s="141"/>
      <c r="F24" s="107"/>
    </row>
    <row r="25" ht="19.5" customHeight="1"/>
    <row r="26" spans="1:6" ht="15" customHeight="1">
      <c r="A26" s="2" t="s">
        <v>526</v>
      </c>
      <c r="B26" s="3" t="s">
        <v>472</v>
      </c>
      <c r="C26" s="3" t="str">
        <f>Raw_Data!$O$258</f>
        <v>No reply</v>
      </c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5" customHeight="1">
      <c r="A28" s="130" t="s">
        <v>453</v>
      </c>
      <c r="B28" s="131"/>
      <c r="C28" s="6" t="s">
        <v>468</v>
      </c>
      <c r="D28" s="98"/>
      <c r="E28" s="98"/>
      <c r="F28" s="98"/>
    </row>
    <row r="29" spans="1:6" ht="15" customHeight="1">
      <c r="A29" s="34" t="s">
        <v>17</v>
      </c>
      <c r="B29" s="34" t="s">
        <v>14</v>
      </c>
      <c r="C29" s="5" t="str">
        <f>Raw_Data!$N259</f>
        <v>No reply</v>
      </c>
      <c r="D29" s="55" t="str">
        <f>Raw_Data!$O$259</f>
        <v>No reply</v>
      </c>
      <c r="E29" s="141"/>
      <c r="F29" s="107"/>
    </row>
    <row r="30" spans="1:6" ht="15" customHeight="1">
      <c r="A30" s="34" t="s">
        <v>473</v>
      </c>
      <c r="B30" s="34" t="s">
        <v>475</v>
      </c>
      <c r="C30" s="5" t="str">
        <f>Raw_Data!$N260</f>
        <v>No reply</v>
      </c>
      <c r="D30" s="55" t="str">
        <f>Raw_Data!$O$260</f>
        <v>No reply</v>
      </c>
      <c r="E30" s="141"/>
      <c r="F30" s="107"/>
    </row>
    <row r="31" spans="1:6" ht="15" customHeight="1">
      <c r="A31" s="34" t="s">
        <v>474</v>
      </c>
      <c r="B31" s="34" t="s">
        <v>476</v>
      </c>
      <c r="C31" s="5" t="str">
        <f>Raw_Data!$N261</f>
        <v>No reply</v>
      </c>
      <c r="D31" s="67"/>
      <c r="E31" s="67"/>
      <c r="F31" s="67"/>
    </row>
    <row r="32" spans="1:6" ht="15" customHeight="1">
      <c r="A32" s="34" t="s">
        <v>524</v>
      </c>
      <c r="B32" s="34" t="s">
        <v>525</v>
      </c>
      <c r="C32" s="5" t="str">
        <f>Raw_Data!$N262</f>
        <v>No reply</v>
      </c>
      <c r="D32" s="55"/>
      <c r="E32" s="141"/>
      <c r="F32" s="107"/>
    </row>
    <row r="33" spans="1:6" ht="15" customHeight="1">
      <c r="A33" s="34" t="s">
        <v>503</v>
      </c>
      <c r="B33" s="34" t="s">
        <v>504</v>
      </c>
      <c r="C33" s="5" t="str">
        <f>Raw_Data!$N263</f>
        <v>No reply</v>
      </c>
      <c r="D33" s="146" t="str">
        <f>Raw_Data!$N$264</f>
        <v>No reply</v>
      </c>
      <c r="E33" s="146"/>
      <c r="F33" s="146"/>
    </row>
    <row r="34" spans="1:6" ht="15" customHeight="1">
      <c r="A34" s="34" t="s">
        <v>469</v>
      </c>
      <c r="B34" s="34" t="s">
        <v>470</v>
      </c>
      <c r="C34" s="5" t="str">
        <f>Raw_Data!$N266</f>
        <v>No reply</v>
      </c>
      <c r="D34" s="55" t="str">
        <f>MID(C34,1,6)</f>
        <v>No rep</v>
      </c>
      <c r="E34" s="141"/>
      <c r="F34" s="107"/>
    </row>
    <row r="35" ht="19.5" customHeight="1"/>
    <row r="36" spans="1:2" ht="15" customHeight="1">
      <c r="A36" s="2" t="s">
        <v>631</v>
      </c>
      <c r="B36" s="50"/>
    </row>
    <row r="37" spans="2:6" ht="15" customHeight="1">
      <c r="B37" s="147" t="s">
        <v>632</v>
      </c>
      <c r="C37" s="147"/>
      <c r="D37" s="147"/>
      <c r="E37" s="147"/>
      <c r="F37" s="147"/>
    </row>
    <row r="38" spans="2:6" ht="15" customHeight="1">
      <c r="B38" s="16" t="s">
        <v>633</v>
      </c>
      <c r="C38" s="16" t="s">
        <v>634</v>
      </c>
      <c r="D38" s="16" t="s">
        <v>635</v>
      </c>
      <c r="E38" s="148" t="s">
        <v>469</v>
      </c>
      <c r="F38" s="148"/>
    </row>
    <row r="39" spans="2:6" ht="15" customHeight="1">
      <c r="B39" s="16" t="str">
        <f>Raw_Data!$O$270</f>
        <v>No reply</v>
      </c>
      <c r="C39" s="16" t="str">
        <f>Raw_Data!$O$271</f>
        <v>No reply</v>
      </c>
      <c r="D39" s="16" t="str">
        <f>Raw_Data!$O$272</f>
        <v>No reply</v>
      </c>
      <c r="E39" s="148" t="str">
        <f>Raw_Data!$O$273</f>
        <v>No reply</v>
      </c>
      <c r="F39" s="148"/>
    </row>
    <row r="40" ht="15" customHeight="1"/>
    <row r="41" spans="2:6" ht="15" customHeight="1">
      <c r="B41" s="147" t="s">
        <v>636</v>
      </c>
      <c r="C41" s="147"/>
      <c r="D41" s="147"/>
      <c r="E41" s="147"/>
      <c r="F41" s="147"/>
    </row>
    <row r="42" spans="2:6" ht="15" customHeight="1">
      <c r="B42" s="16" t="s">
        <v>633</v>
      </c>
      <c r="C42" s="16" t="s">
        <v>638</v>
      </c>
      <c r="D42" s="16" t="s">
        <v>639</v>
      </c>
      <c r="E42" s="148" t="s">
        <v>640</v>
      </c>
      <c r="F42" s="148"/>
    </row>
    <row r="43" spans="2:6" ht="15" customHeight="1">
      <c r="B43" s="16" t="str">
        <f>Raw_Data!$O$274</f>
        <v>No reply</v>
      </c>
      <c r="C43" s="16" t="str">
        <f>Raw_Data!$O$275</f>
        <v>No reply</v>
      </c>
      <c r="D43" s="16" t="str">
        <f>Raw_Data!$O$276</f>
        <v>No reply</v>
      </c>
      <c r="E43" s="148" t="str">
        <f>Raw_Data!$O$277</f>
        <v>No reply</v>
      </c>
      <c r="F43" s="148"/>
    </row>
    <row r="44" ht="15" customHeight="1"/>
    <row r="45" spans="2:6" ht="15" customHeight="1">
      <c r="B45" s="147" t="s">
        <v>637</v>
      </c>
      <c r="C45" s="147"/>
      <c r="D45" s="147"/>
      <c r="E45" s="147"/>
      <c r="F45" s="147"/>
    </row>
    <row r="46" spans="2:6" ht="15" customHeight="1">
      <c r="B46" s="16" t="s">
        <v>633</v>
      </c>
      <c r="C46" s="16" t="s">
        <v>634</v>
      </c>
      <c r="D46" s="16" t="s">
        <v>635</v>
      </c>
      <c r="E46" s="148" t="s">
        <v>469</v>
      </c>
      <c r="F46" s="148"/>
    </row>
    <row r="47" spans="2:6" ht="15" customHeight="1">
      <c r="B47" s="16" t="str">
        <f>Raw_Data!$O$279</f>
        <v>No reply</v>
      </c>
      <c r="C47" s="16" t="str">
        <f>Raw_Data!$O$280</f>
        <v>No reply</v>
      </c>
      <c r="D47" s="16" t="str">
        <f>Raw_Data!$O$281</f>
        <v>No reply</v>
      </c>
      <c r="E47" s="148" t="str">
        <f>Raw_Data!$O$282</f>
        <v>No reply</v>
      </c>
      <c r="F47" s="148"/>
    </row>
  </sheetData>
  <mergeCells count="38">
    <mergeCell ref="B45:F45"/>
    <mergeCell ref="E46:F46"/>
    <mergeCell ref="E47:F47"/>
    <mergeCell ref="B41:F41"/>
    <mergeCell ref="B37:F37"/>
    <mergeCell ref="E42:F42"/>
    <mergeCell ref="E43:F43"/>
    <mergeCell ref="E38:F38"/>
    <mergeCell ref="E39:F39"/>
    <mergeCell ref="B1:C1"/>
    <mergeCell ref="A3:B4"/>
    <mergeCell ref="C3:C4"/>
    <mergeCell ref="D3:E4"/>
    <mergeCell ref="F3:F4"/>
    <mergeCell ref="D8:F8"/>
    <mergeCell ref="D9:F9"/>
    <mergeCell ref="D19:F19"/>
    <mergeCell ref="A8:B8"/>
    <mergeCell ref="D13:F13"/>
    <mergeCell ref="A18:B18"/>
    <mergeCell ref="D18:F18"/>
    <mergeCell ref="D10:F10"/>
    <mergeCell ref="D11:F11"/>
    <mergeCell ref="D12:F12"/>
    <mergeCell ref="D14:F14"/>
    <mergeCell ref="D20:F20"/>
    <mergeCell ref="D21:F21"/>
    <mergeCell ref="D23:F23"/>
    <mergeCell ref="D24:F24"/>
    <mergeCell ref="D22:F22"/>
    <mergeCell ref="A28:B28"/>
    <mergeCell ref="D28:F28"/>
    <mergeCell ref="D29:F29"/>
    <mergeCell ref="D30:F30"/>
    <mergeCell ref="D31:F31"/>
    <mergeCell ref="D32:F32"/>
    <mergeCell ref="D33:F33"/>
    <mergeCell ref="D34:F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/>
  <dimension ref="A1:J52"/>
  <sheetViews>
    <sheetView showGridLines="0" workbookViewId="0" topLeftCell="A1">
      <selection activeCell="J13" sqref="J13:J14"/>
    </sheetView>
  </sheetViews>
  <sheetFormatPr defaultColWidth="11.421875" defaultRowHeight="12.75"/>
  <cols>
    <col min="1" max="1" width="11.00390625" style="3" customWidth="1"/>
    <col min="2" max="2" width="11.140625" style="3" customWidth="1"/>
    <col min="3" max="3" width="8.28125" style="3" customWidth="1"/>
    <col min="4" max="4" width="11.28125" style="3" customWidth="1"/>
    <col min="5" max="5" width="11.00390625" style="3" customWidth="1"/>
    <col min="6" max="6" width="4.421875" style="3" customWidth="1"/>
    <col min="7" max="7" width="6.00390625" style="3" customWidth="1"/>
    <col min="8" max="8" width="4.7109375" style="3" customWidth="1"/>
    <col min="9" max="9" width="12.57421875" style="3" customWidth="1"/>
    <col min="10" max="16384" width="11.421875" style="3" customWidth="1"/>
  </cols>
  <sheetData>
    <row r="1" spans="1:5" ht="15" customHeight="1">
      <c r="A1" s="36" t="s">
        <v>0</v>
      </c>
      <c r="B1" s="60" t="str">
        <f>Raw_Data!$U$6</f>
        <v>12 October 2010</v>
      </c>
      <c r="C1" s="60"/>
      <c r="D1" s="74"/>
      <c r="E1" s="2" t="s">
        <v>622</v>
      </c>
    </row>
    <row r="2" ht="15" customHeight="1"/>
    <row r="3" spans="1:9" ht="15" customHeight="1">
      <c r="A3" s="76" t="s">
        <v>539</v>
      </c>
      <c r="B3" s="96"/>
      <c r="C3" s="94" t="str">
        <f>Raw_Data!$K$17</f>
        <v>3B7B93</v>
      </c>
      <c r="D3" s="74"/>
      <c r="E3" s="114" t="s">
        <v>573</v>
      </c>
      <c r="F3" s="74"/>
      <c r="G3" s="74"/>
      <c r="H3" s="74"/>
      <c r="I3" s="113" t="str">
        <f>Raw_Data!$O$191</f>
        <v>AIR</v>
      </c>
    </row>
    <row r="4" spans="1:9" ht="10.5" customHeight="1">
      <c r="A4" s="74"/>
      <c r="B4" s="96"/>
      <c r="C4" s="74"/>
      <c r="D4" s="74"/>
      <c r="E4" s="74"/>
      <c r="F4" s="74"/>
      <c r="G4" s="74"/>
      <c r="H4" s="74"/>
      <c r="I4" s="113"/>
    </row>
    <row r="5" ht="15" customHeight="1"/>
    <row r="6" spans="1:8" ht="15" customHeight="1">
      <c r="A6" s="2" t="s">
        <v>665</v>
      </c>
      <c r="H6" s="51"/>
    </row>
    <row r="7" spans="1:8" ht="15" customHeight="1">
      <c r="A7" s="3" t="s">
        <v>527</v>
      </c>
      <c r="B7" s="74" t="s">
        <v>528</v>
      </c>
      <c r="C7" s="74"/>
      <c r="D7" s="74"/>
      <c r="E7" s="43" t="s">
        <v>472</v>
      </c>
      <c r="F7" s="74" t="str">
        <f>Raw_Data!$O$285</f>
        <v>DF20</v>
      </c>
      <c r="G7" s="74"/>
      <c r="H7" s="51"/>
    </row>
    <row r="8" ht="7.5" customHeight="1">
      <c r="H8" s="51"/>
    </row>
    <row r="9" spans="1:8" ht="15" customHeight="1">
      <c r="A9" s="150" t="s">
        <v>529</v>
      </c>
      <c r="B9" s="151"/>
      <c r="C9" s="56"/>
      <c r="D9" s="67">
        <f>Raw_Data!$N287</f>
        <v>0</v>
      </c>
      <c r="E9" s="67"/>
      <c r="F9" s="123"/>
      <c r="H9" s="51"/>
    </row>
    <row r="10" spans="1:8" ht="15" customHeight="1">
      <c r="A10" s="150" t="s">
        <v>530</v>
      </c>
      <c r="B10" s="151"/>
      <c r="C10" s="56"/>
      <c r="D10" s="67" t="str">
        <f>Raw_Data!$N288</f>
        <v>LVL 2-4</v>
      </c>
      <c r="E10" s="67"/>
      <c r="F10" s="123"/>
      <c r="H10" s="51"/>
    </row>
    <row r="11" spans="1:10" ht="15" customHeight="1">
      <c r="A11" s="150" t="s">
        <v>535</v>
      </c>
      <c r="B11" s="151"/>
      <c r="C11" s="56"/>
      <c r="D11" s="67" t="str">
        <f>Raw_Data!$N289</f>
        <v>NO</v>
      </c>
      <c r="E11" s="67"/>
      <c r="F11" s="123"/>
      <c r="H11" s="51"/>
      <c r="I11" s="155" t="s">
        <v>643</v>
      </c>
      <c r="J11" s="67" t="str">
        <f>Raw_Data!$O$229</f>
        <v>PASS</v>
      </c>
    </row>
    <row r="12" spans="1:10" ht="27.75" customHeight="1">
      <c r="A12" s="152" t="s">
        <v>531</v>
      </c>
      <c r="B12" s="153"/>
      <c r="C12" s="154"/>
      <c r="D12" s="67" t="str">
        <f>Raw_Data!$N290</f>
        <v>NO UELM</v>
      </c>
      <c r="E12" s="67"/>
      <c r="F12" s="123"/>
      <c r="H12" s="51"/>
      <c r="I12" s="156"/>
      <c r="J12" s="67"/>
    </row>
    <row r="13" spans="1:10" ht="27.75" customHeight="1">
      <c r="A13" s="152" t="s">
        <v>532</v>
      </c>
      <c r="B13" s="153"/>
      <c r="C13" s="154"/>
      <c r="D13" s="67" t="str">
        <f>Raw_Data!$N291</f>
        <v>NO DELM</v>
      </c>
      <c r="E13" s="67"/>
      <c r="F13" s="123"/>
      <c r="H13" s="51"/>
      <c r="I13" s="155" t="s">
        <v>644</v>
      </c>
      <c r="J13" s="67" t="str">
        <f>Raw_Data!$O$231</f>
        <v>FAIL</v>
      </c>
    </row>
    <row r="14" spans="1:10" ht="15" customHeight="1">
      <c r="A14" s="150" t="s">
        <v>533</v>
      </c>
      <c r="B14" s="151"/>
      <c r="C14" s="56"/>
      <c r="D14" s="67" t="str">
        <f>Raw_Data!$N292</f>
        <v>NO</v>
      </c>
      <c r="E14" s="67"/>
      <c r="F14" s="123"/>
      <c r="H14" s="51"/>
      <c r="I14" s="156"/>
      <c r="J14" s="67"/>
    </row>
    <row r="15" spans="1:8" ht="15" customHeight="1">
      <c r="A15" s="150" t="s">
        <v>534</v>
      </c>
      <c r="B15" s="151"/>
      <c r="C15" s="56"/>
      <c r="D15" s="67" t="str">
        <f>Raw_Data!$N293</f>
        <v>NO</v>
      </c>
      <c r="E15" s="67"/>
      <c r="F15" s="123"/>
      <c r="H15" s="51"/>
    </row>
    <row r="16" spans="1:8" ht="15" customHeight="1">
      <c r="A16" s="150" t="s">
        <v>536</v>
      </c>
      <c r="B16" s="151"/>
      <c r="C16" s="56"/>
      <c r="D16" s="67" t="str">
        <f>Raw_Data!$N294</f>
        <v>NO</v>
      </c>
      <c r="E16" s="67"/>
      <c r="F16" s="123"/>
      <c r="H16" s="51"/>
    </row>
    <row r="17" spans="1:8" ht="15" customHeight="1">
      <c r="A17" s="150" t="s">
        <v>537</v>
      </c>
      <c r="B17" s="151"/>
      <c r="C17" s="56"/>
      <c r="D17" s="67" t="str">
        <f>Raw_Data!$N295</f>
        <v>NO</v>
      </c>
      <c r="E17" s="67"/>
      <c r="F17" s="123"/>
      <c r="H17" s="51"/>
    </row>
    <row r="18" spans="1:8" ht="15" customHeight="1">
      <c r="A18" s="150" t="s">
        <v>538</v>
      </c>
      <c r="B18" s="151"/>
      <c r="C18" s="56"/>
      <c r="D18" s="67" t="str">
        <f>Raw_Data!$N296</f>
        <v>NO</v>
      </c>
      <c r="E18" s="67"/>
      <c r="F18" s="123"/>
      <c r="H18" s="51"/>
    </row>
    <row r="19" ht="15" customHeight="1"/>
    <row r="20" ht="15" customHeight="1">
      <c r="A20" s="2" t="s">
        <v>613</v>
      </c>
    </row>
    <row r="21" spans="1:7" ht="15" customHeight="1">
      <c r="A21" s="3" t="s">
        <v>527</v>
      </c>
      <c r="B21" s="74" t="s">
        <v>540</v>
      </c>
      <c r="C21" s="74"/>
      <c r="D21" s="74"/>
      <c r="E21" s="43" t="s">
        <v>472</v>
      </c>
      <c r="F21" s="74" t="str">
        <f>Raw_Data!$O$311</f>
        <v>DF0</v>
      </c>
      <c r="G21" s="74"/>
    </row>
    <row r="22" ht="7.5" customHeight="1"/>
    <row r="23" spans="1:9" ht="15" customHeight="1">
      <c r="A23" s="34" t="s">
        <v>645</v>
      </c>
      <c r="B23" s="34" t="str">
        <f>Raw_Data!$H313</f>
        <v>DISABLE</v>
      </c>
      <c r="D23" s="34" t="s">
        <v>563</v>
      </c>
      <c r="E23" s="34" t="str">
        <f>Raw_Data!$H321</f>
        <v>DISABLE</v>
      </c>
      <c r="G23" s="150" t="s">
        <v>646</v>
      </c>
      <c r="H23" s="56"/>
      <c r="I23" s="34" t="str">
        <f>Raw_Data!$H329</f>
        <v>DISABLE</v>
      </c>
    </row>
    <row r="24" spans="1:9" ht="15" customHeight="1">
      <c r="A24" s="34" t="s">
        <v>647</v>
      </c>
      <c r="B24" s="34" t="str">
        <f>Raw_Data!$H314</f>
        <v>DISABLE</v>
      </c>
      <c r="D24" s="34" t="s">
        <v>648</v>
      </c>
      <c r="E24" s="34" t="str">
        <f>Raw_Data!$H322</f>
        <v>DISABLE</v>
      </c>
      <c r="G24" s="150" t="s">
        <v>649</v>
      </c>
      <c r="H24" s="56"/>
      <c r="I24" s="34" t="str">
        <f>Raw_Data!$H330</f>
        <v>DISABLE</v>
      </c>
    </row>
    <row r="25" spans="1:9" ht="15" customHeight="1">
      <c r="A25" s="34" t="s">
        <v>650</v>
      </c>
      <c r="B25" s="34" t="str">
        <f>Raw_Data!$H315</f>
        <v>DISABLE</v>
      </c>
      <c r="D25" s="34" t="s">
        <v>651</v>
      </c>
      <c r="E25" s="34" t="str">
        <f>Raw_Data!$H323</f>
        <v>DISABLE</v>
      </c>
      <c r="G25" s="150" t="s">
        <v>652</v>
      </c>
      <c r="H25" s="56"/>
      <c r="I25" s="34" t="str">
        <f>Raw_Data!$H331</f>
        <v>DISABLE</v>
      </c>
    </row>
    <row r="26" spans="1:9" ht="15" customHeight="1">
      <c r="A26" s="34" t="s">
        <v>653</v>
      </c>
      <c r="B26" s="34" t="str">
        <f>Raw_Data!$H316</f>
        <v>DISABLE</v>
      </c>
      <c r="D26" s="34" t="s">
        <v>654</v>
      </c>
      <c r="E26" s="34" t="str">
        <f>Raw_Data!$H324</f>
        <v>DISABLE</v>
      </c>
      <c r="G26" s="150" t="s">
        <v>655</v>
      </c>
      <c r="H26" s="56"/>
      <c r="I26" s="34" t="str">
        <f>Raw_Data!$H332</f>
        <v>DISABLE</v>
      </c>
    </row>
    <row r="27" spans="1:9" ht="15" customHeight="1">
      <c r="A27" s="34" t="s">
        <v>656</v>
      </c>
      <c r="B27" s="34" t="str">
        <f>Raw_Data!$H317</f>
        <v>DISABLE</v>
      </c>
      <c r="D27" s="34" t="s">
        <v>657</v>
      </c>
      <c r="E27" s="34" t="str">
        <f>Raw_Data!$H325</f>
        <v>DISABLE</v>
      </c>
      <c r="G27" s="150" t="s">
        <v>658</v>
      </c>
      <c r="H27" s="56"/>
      <c r="I27" s="34" t="str">
        <f>Raw_Data!$H333</f>
        <v>DISABLE</v>
      </c>
    </row>
    <row r="28" spans="1:9" ht="15" customHeight="1">
      <c r="A28" s="34" t="s">
        <v>659</v>
      </c>
      <c r="B28" s="34" t="str">
        <f>Raw_Data!$H318</f>
        <v>DISABLE</v>
      </c>
      <c r="D28" s="34" t="s">
        <v>660</v>
      </c>
      <c r="E28" s="34" t="str">
        <f>Raw_Data!$H326</f>
        <v>DISABLE</v>
      </c>
      <c r="G28" s="150" t="s">
        <v>661</v>
      </c>
      <c r="H28" s="56"/>
      <c r="I28" s="34" t="str">
        <f>Raw_Data!$H334</f>
        <v>DISABLE</v>
      </c>
    </row>
    <row r="29" spans="1:9" ht="15" customHeight="1">
      <c r="A29" s="34" t="s">
        <v>611</v>
      </c>
      <c r="B29" s="34" t="str">
        <f>Raw_Data!$H319</f>
        <v>DISABLE</v>
      </c>
      <c r="D29" s="34" t="s">
        <v>662</v>
      </c>
      <c r="E29" s="34" t="str">
        <f>Raw_Data!$H327</f>
        <v>DISABLE</v>
      </c>
      <c r="G29" s="150" t="s">
        <v>663</v>
      </c>
      <c r="H29" s="56"/>
      <c r="I29" s="34" t="str">
        <f>Raw_Data!$H335</f>
        <v>DISABLE</v>
      </c>
    </row>
    <row r="30" spans="1:9" ht="15" customHeight="1">
      <c r="A30" s="34" t="s">
        <v>664</v>
      </c>
      <c r="B30" s="34" t="str">
        <f>Raw_Data!$H320</f>
        <v>DISABLE</v>
      </c>
      <c r="D30" s="34" t="s">
        <v>562</v>
      </c>
      <c r="E30" s="34" t="str">
        <f>Raw_Data!$H328</f>
        <v>DISABLE</v>
      </c>
      <c r="G30" s="150" t="s">
        <v>566</v>
      </c>
      <c r="H30" s="56"/>
      <c r="I30" s="34" t="str">
        <f>Raw_Data!$H336</f>
        <v>DISABLE</v>
      </c>
    </row>
    <row r="32" spans="1:8" ht="15" customHeight="1">
      <c r="A32" s="2" t="s">
        <v>614</v>
      </c>
      <c r="B32" s="3" t="s">
        <v>527</v>
      </c>
      <c r="C32" s="74" t="s">
        <v>541</v>
      </c>
      <c r="D32" s="74"/>
      <c r="E32" s="74"/>
      <c r="G32" s="36" t="s">
        <v>542</v>
      </c>
      <c r="H32" s="3" t="str">
        <f>Raw_Data!$N$341</f>
        <v>DISABLE</v>
      </c>
    </row>
    <row r="33" spans="2:3" ht="15" customHeight="1">
      <c r="B33" s="43" t="s">
        <v>472</v>
      </c>
      <c r="C33" s="3" t="str">
        <f>Raw_Data!$O$339</f>
        <v>DF0</v>
      </c>
    </row>
    <row r="35" spans="1:8" ht="15" customHeight="1">
      <c r="A35" s="2" t="s">
        <v>615</v>
      </c>
      <c r="B35" s="3" t="s">
        <v>527</v>
      </c>
      <c r="C35" s="74" t="s">
        <v>543</v>
      </c>
      <c r="D35" s="74"/>
      <c r="E35" s="74"/>
      <c r="G35" s="3" t="s">
        <v>542</v>
      </c>
      <c r="H35" s="3" t="str">
        <f>Raw_Data!$N$346</f>
        <v>00000000100800</v>
      </c>
    </row>
    <row r="36" spans="2:3" ht="15" customHeight="1">
      <c r="B36" s="43" t="s">
        <v>472</v>
      </c>
      <c r="C36" s="3" t="str">
        <f>Raw_Data!$O$344</f>
        <v>DF0</v>
      </c>
    </row>
    <row r="38" spans="1:8" ht="15" customHeight="1">
      <c r="A38" s="2" t="s">
        <v>616</v>
      </c>
      <c r="B38" s="3" t="s">
        <v>527</v>
      </c>
      <c r="C38" s="74" t="s">
        <v>544</v>
      </c>
      <c r="D38" s="74"/>
      <c r="E38" s="74"/>
      <c r="G38" s="3" t="s">
        <v>542</v>
      </c>
      <c r="H38" s="3" t="str">
        <f>Raw_Data!$N351</f>
        <v>DISABLE</v>
      </c>
    </row>
    <row r="39" spans="2:3" ht="15" customHeight="1">
      <c r="B39" s="43" t="s">
        <v>472</v>
      </c>
      <c r="C39" s="3" t="str">
        <f>Raw_Data!$O$349</f>
        <v>DF0</v>
      </c>
    </row>
    <row r="41" spans="1:8" ht="15" customHeight="1">
      <c r="A41" s="2" t="s">
        <v>617</v>
      </c>
      <c r="B41" s="3" t="s">
        <v>527</v>
      </c>
      <c r="C41" s="74" t="s">
        <v>545</v>
      </c>
      <c r="D41" s="74"/>
      <c r="E41" s="74"/>
      <c r="G41" s="3" t="s">
        <v>542</v>
      </c>
      <c r="H41" s="3" t="str">
        <f>Raw_Data!$N356</f>
        <v>DISABLE</v>
      </c>
    </row>
    <row r="42" spans="2:3" ht="15" customHeight="1">
      <c r="B42" s="43" t="s">
        <v>472</v>
      </c>
      <c r="C42" s="3" t="str">
        <f>Raw_Data!$O$354</f>
        <v>DF0</v>
      </c>
    </row>
    <row r="44" spans="1:8" ht="15" customHeight="1">
      <c r="A44" s="2" t="s">
        <v>618</v>
      </c>
      <c r="B44" s="3" t="s">
        <v>527</v>
      </c>
      <c r="C44" s="74" t="s">
        <v>546</v>
      </c>
      <c r="D44" s="74"/>
      <c r="E44" s="74"/>
      <c r="G44" s="3" t="s">
        <v>542</v>
      </c>
      <c r="H44" s="3" t="str">
        <f>Raw_Data!$N361</f>
        <v>DISABLE</v>
      </c>
    </row>
    <row r="45" spans="2:3" ht="15" customHeight="1">
      <c r="B45" s="43" t="s">
        <v>472</v>
      </c>
      <c r="C45" s="3" t="str">
        <f>Raw_Data!$O$359</f>
        <v>DF0</v>
      </c>
    </row>
    <row r="46" ht="15" customHeight="1"/>
    <row r="47" spans="1:10" ht="12.75">
      <c r="A47" s="2" t="s">
        <v>611</v>
      </c>
      <c r="B47" s="3" t="s">
        <v>527</v>
      </c>
      <c r="C47" s="3" t="s">
        <v>547</v>
      </c>
      <c r="E47" s="43" t="s">
        <v>548</v>
      </c>
      <c r="F47" s="149" t="str">
        <f>Raw_Data!N301</f>
        <v>FAIL</v>
      </c>
      <c r="G47" s="149"/>
      <c r="H47" s="149"/>
      <c r="I47" s="43" t="s">
        <v>472</v>
      </c>
      <c r="J47" s="3" t="str">
        <f>Raw_Data!$N$304</f>
        <v>DF0</v>
      </c>
    </row>
    <row r="49" spans="1:7" ht="12.75">
      <c r="A49" s="2" t="s">
        <v>612</v>
      </c>
      <c r="B49" s="74" t="s">
        <v>549</v>
      </c>
      <c r="C49" s="74"/>
      <c r="D49" s="74"/>
      <c r="F49" s="43" t="s">
        <v>472</v>
      </c>
      <c r="G49" s="3" t="str">
        <f>Raw_Data!$O$359</f>
        <v>DF0</v>
      </c>
    </row>
    <row r="50" spans="2:3" ht="12.75">
      <c r="B50" s="3" t="s">
        <v>550</v>
      </c>
      <c r="C50" s="3" t="str">
        <f>Raw_Data!K306</f>
        <v>00000000000000</v>
      </c>
    </row>
    <row r="51" spans="2:3" ht="12.75">
      <c r="B51" s="3" t="s">
        <v>551</v>
      </c>
      <c r="C51" s="3" t="str">
        <f>Raw_Data!K307</f>
        <v>0000</v>
      </c>
    </row>
    <row r="52" spans="2:3" ht="12.75">
      <c r="B52" s="3" t="s">
        <v>552</v>
      </c>
      <c r="C52" s="3" t="str">
        <f>Raw_Data!K308</f>
        <v>0</v>
      </c>
    </row>
  </sheetData>
  <mergeCells count="48">
    <mergeCell ref="I11:I12"/>
    <mergeCell ref="I13:I14"/>
    <mergeCell ref="J11:J12"/>
    <mergeCell ref="J13:J14"/>
    <mergeCell ref="D17:F17"/>
    <mergeCell ref="I3:I4"/>
    <mergeCell ref="B1:D1"/>
    <mergeCell ref="A3:B4"/>
    <mergeCell ref="C3:D4"/>
    <mergeCell ref="E3:H4"/>
    <mergeCell ref="D13:F13"/>
    <mergeCell ref="D14:F14"/>
    <mergeCell ref="D15:F15"/>
    <mergeCell ref="D16:F16"/>
    <mergeCell ref="D9:F9"/>
    <mergeCell ref="D10:F10"/>
    <mergeCell ref="D11:F11"/>
    <mergeCell ref="D12:F12"/>
    <mergeCell ref="G28:H28"/>
    <mergeCell ref="G29:H29"/>
    <mergeCell ref="A10:C10"/>
    <mergeCell ref="A11:C11"/>
    <mergeCell ref="A12:C12"/>
    <mergeCell ref="A13:C13"/>
    <mergeCell ref="A14:C14"/>
    <mergeCell ref="A15:C15"/>
    <mergeCell ref="A16:C16"/>
    <mergeCell ref="A17:C17"/>
    <mergeCell ref="G30:H30"/>
    <mergeCell ref="C38:E38"/>
    <mergeCell ref="F7:G7"/>
    <mergeCell ref="C35:E35"/>
    <mergeCell ref="A18:C18"/>
    <mergeCell ref="B7:D7"/>
    <mergeCell ref="B21:D21"/>
    <mergeCell ref="C32:E32"/>
    <mergeCell ref="D18:F18"/>
    <mergeCell ref="A9:C9"/>
    <mergeCell ref="C41:E41"/>
    <mergeCell ref="F47:H47"/>
    <mergeCell ref="B49:D49"/>
    <mergeCell ref="F21:G21"/>
    <mergeCell ref="C44:E44"/>
    <mergeCell ref="G23:H23"/>
    <mergeCell ref="G24:H24"/>
    <mergeCell ref="G25:H25"/>
    <mergeCell ref="G26:H26"/>
    <mergeCell ref="G27:H27"/>
  </mergeCells>
  <conditionalFormatting sqref="J11:J12">
    <cfRule type="cellIs" priority="1" dxfId="1" operator="equal" stopIfTrue="1">
      <formula>"PASS"</formula>
    </cfRule>
    <cfRule type="cellIs" priority="2" dxfId="2" operator="equal" stopIfTrue="1">
      <formula>"FAIL"</formula>
    </cfRule>
  </conditionalFormatting>
  <conditionalFormatting sqref="J13:J14">
    <cfRule type="cellIs" priority="3" dxfId="1" operator="equal" stopIfTrue="1">
      <formula>"PASS"</formula>
    </cfRule>
    <cfRule type="cellIs" priority="4" dxfId="2" operator="notEqual" stopIfTrue="1">
      <formula>"PASS"</formula>
    </cfRule>
  </conditionalFormatting>
  <conditionalFormatting sqref="D14:F15">
    <cfRule type="cellIs" priority="5" dxfId="2" operator="equal" stopIfTrue="1">
      <formula>"NO"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I20"/>
  <sheetViews>
    <sheetView showGridLines="0" workbookViewId="0" topLeftCell="A1">
      <selection activeCell="G14" sqref="G14:H14"/>
    </sheetView>
  </sheetViews>
  <sheetFormatPr defaultColWidth="11.421875" defaultRowHeight="12.75"/>
  <cols>
    <col min="1" max="1" width="11.421875" style="3" customWidth="1"/>
    <col min="2" max="2" width="6.8515625" style="3" customWidth="1"/>
    <col min="3" max="3" width="11.421875" style="3" customWidth="1"/>
    <col min="4" max="4" width="5.57421875" style="3" customWidth="1"/>
    <col min="5" max="5" width="6.28125" style="3" customWidth="1"/>
    <col min="6" max="6" width="6.00390625" style="3" customWidth="1"/>
    <col min="7" max="7" width="5.28125" style="3" customWidth="1"/>
    <col min="8" max="16384" width="11.421875" style="3" customWidth="1"/>
  </cols>
  <sheetData>
    <row r="1" spans="1:4" ht="12.75">
      <c r="A1" s="36" t="s">
        <v>0</v>
      </c>
      <c r="B1" s="60" t="str">
        <f>Raw_Data!$U$6</f>
        <v>12 October 2010</v>
      </c>
      <c r="C1" s="60"/>
      <c r="D1" s="74"/>
    </row>
    <row r="3" spans="1:9" ht="12.75" customHeight="1">
      <c r="A3" s="76" t="s">
        <v>539</v>
      </c>
      <c r="B3" s="96"/>
      <c r="C3" s="94" t="str">
        <f>Raw_Data!$K$17</f>
        <v>3B7B93</v>
      </c>
      <c r="D3" s="74"/>
      <c r="E3" s="74"/>
      <c r="F3" s="114" t="s">
        <v>573</v>
      </c>
      <c r="G3" s="114"/>
      <c r="H3" s="114"/>
      <c r="I3" s="113" t="str">
        <f>Raw_Data!$O$191</f>
        <v>AIR</v>
      </c>
    </row>
    <row r="4" spans="1:9" ht="12.75" customHeight="1">
      <c r="A4" s="74"/>
      <c r="B4" s="96"/>
      <c r="C4" s="74"/>
      <c r="D4" s="74"/>
      <c r="E4" s="74"/>
      <c r="F4" s="114"/>
      <c r="G4" s="114"/>
      <c r="H4" s="114"/>
      <c r="I4" s="113"/>
    </row>
    <row r="6" ht="12.75">
      <c r="C6" s="2" t="s">
        <v>567</v>
      </c>
    </row>
    <row r="9" spans="1:8" ht="31.5" customHeight="1">
      <c r="A9" s="123" t="s">
        <v>563</v>
      </c>
      <c r="B9" s="122" t="s">
        <v>553</v>
      </c>
      <c r="C9" s="123"/>
      <c r="D9" s="123"/>
      <c r="E9" s="123"/>
      <c r="F9" s="123"/>
      <c r="G9" s="142" t="str">
        <f>Raw_Data!$O$365</f>
        <v>NO DISPLAY</v>
      </c>
      <c r="H9" s="142"/>
    </row>
    <row r="10" spans="1:8" ht="19.5" customHeight="1">
      <c r="A10" s="123"/>
      <c r="B10" s="123" t="s">
        <v>554</v>
      </c>
      <c r="C10" s="123"/>
      <c r="D10" s="123"/>
      <c r="E10" s="123"/>
      <c r="F10" s="123"/>
      <c r="G10" s="160" t="str">
        <f>Raw_Data!$O$366</f>
        <v>NO DISPLAY</v>
      </c>
      <c r="H10" s="160"/>
    </row>
    <row r="11" spans="1:8" ht="19.5" customHeight="1">
      <c r="A11" s="123" t="s">
        <v>562</v>
      </c>
      <c r="B11" s="123" t="s">
        <v>555</v>
      </c>
      <c r="C11" s="123"/>
      <c r="D11" s="123"/>
      <c r="E11" s="123"/>
      <c r="F11" s="123"/>
      <c r="G11" s="158" t="str">
        <f>Raw_Data!$O$370</f>
        <v>NO DISPLAY</v>
      </c>
      <c r="H11" s="158"/>
    </row>
    <row r="12" spans="1:8" ht="19.5" customHeight="1">
      <c r="A12" s="123"/>
      <c r="B12" s="123" t="s">
        <v>556</v>
      </c>
      <c r="C12" s="123"/>
      <c r="D12" s="123"/>
      <c r="E12" s="123"/>
      <c r="F12" s="123"/>
      <c r="G12" s="158" t="str">
        <f>Raw_Data!$O$371</f>
        <v>NO DISPLAY</v>
      </c>
      <c r="H12" s="158"/>
    </row>
    <row r="13" spans="1:8" ht="19.5" customHeight="1">
      <c r="A13" s="123"/>
      <c r="B13" s="123" t="s">
        <v>557</v>
      </c>
      <c r="C13" s="123"/>
      <c r="D13" s="123"/>
      <c r="E13" s="123"/>
      <c r="F13" s="123"/>
      <c r="G13" s="159" t="str">
        <f>Raw_Data!$O$372</f>
        <v>NO DISPLAY</v>
      </c>
      <c r="H13" s="159"/>
    </row>
    <row r="14" spans="1:8" ht="19.5" customHeight="1">
      <c r="A14" s="123"/>
      <c r="B14" s="123" t="s">
        <v>558</v>
      </c>
      <c r="C14" s="123"/>
      <c r="D14" s="123"/>
      <c r="E14" s="123"/>
      <c r="F14" s="123"/>
      <c r="G14" s="161" t="str">
        <f>Raw_Data!$O$373</f>
        <v>NO DISPLAY</v>
      </c>
      <c r="H14" s="161"/>
    </row>
    <row r="15" spans="1:8" ht="19.5" customHeight="1">
      <c r="A15" s="123"/>
      <c r="B15" s="123" t="s">
        <v>559</v>
      </c>
      <c r="C15" s="123"/>
      <c r="D15" s="123"/>
      <c r="E15" s="123"/>
      <c r="F15" s="123"/>
      <c r="G15" s="159" t="str">
        <f>Raw_Data!$O$374</f>
        <v>NO DISPLAY</v>
      </c>
      <c r="H15" s="159"/>
    </row>
    <row r="16" spans="1:8" ht="19.5" customHeight="1">
      <c r="A16" s="123" t="s">
        <v>566</v>
      </c>
      <c r="B16" s="123" t="s">
        <v>560</v>
      </c>
      <c r="C16" s="123"/>
      <c r="D16" s="123"/>
      <c r="E16" s="123"/>
      <c r="F16" s="123"/>
      <c r="G16" s="158" t="str">
        <f>Raw_Data!$O$378</f>
        <v>NO DISPLAY</v>
      </c>
      <c r="H16" s="158"/>
    </row>
    <row r="17" spans="1:8" ht="19.5" customHeight="1">
      <c r="A17" s="123"/>
      <c r="B17" s="123" t="s">
        <v>561</v>
      </c>
      <c r="C17" s="123"/>
      <c r="D17" s="123"/>
      <c r="E17" s="123"/>
      <c r="F17" s="123"/>
      <c r="G17" s="159" t="str">
        <f>Raw_Data!$O$379</f>
        <v>NO DISPLAY</v>
      </c>
      <c r="H17" s="159"/>
    </row>
    <row r="18" spans="1:8" ht="19.5" customHeight="1">
      <c r="A18" s="123"/>
      <c r="B18" s="123" t="s">
        <v>564</v>
      </c>
      <c r="C18" s="123"/>
      <c r="D18" s="123"/>
      <c r="E18" s="123"/>
      <c r="F18" s="123"/>
      <c r="G18" s="67" t="str">
        <f>Raw_Data!$O$380</f>
        <v>NO DISPLAY</v>
      </c>
      <c r="H18" s="67"/>
    </row>
    <row r="19" spans="1:8" ht="19.5" customHeight="1">
      <c r="A19" s="123"/>
      <c r="B19" s="123" t="s">
        <v>565</v>
      </c>
      <c r="C19" s="123"/>
      <c r="D19" s="123"/>
      <c r="E19" s="123"/>
      <c r="F19" s="123"/>
      <c r="G19" s="157" t="str">
        <f>Raw_Data!$O$381</f>
        <v>NO DISPLAY</v>
      </c>
      <c r="H19" s="157"/>
    </row>
    <row r="20" spans="1:8" ht="19.5" customHeight="1">
      <c r="A20" s="123"/>
      <c r="B20" s="123" t="s">
        <v>568</v>
      </c>
      <c r="C20" s="123"/>
      <c r="D20" s="123"/>
      <c r="E20" s="123"/>
      <c r="F20" s="123"/>
      <c r="G20" s="157" t="str">
        <f>Raw_Data!$O$382</f>
        <v>NO DISPLAY</v>
      </c>
      <c r="H20" s="157"/>
    </row>
  </sheetData>
  <mergeCells count="32">
    <mergeCell ref="B1:D1"/>
    <mergeCell ref="A3:B4"/>
    <mergeCell ref="F3:H4"/>
    <mergeCell ref="B11:F11"/>
    <mergeCell ref="I3:I4"/>
    <mergeCell ref="C3:E4"/>
    <mergeCell ref="B9:F9"/>
    <mergeCell ref="B10:F10"/>
    <mergeCell ref="B16:F16"/>
    <mergeCell ref="B17:F17"/>
    <mergeCell ref="B18:F18"/>
    <mergeCell ref="A9:A10"/>
    <mergeCell ref="A11:A15"/>
    <mergeCell ref="B12:F12"/>
    <mergeCell ref="B13:F13"/>
    <mergeCell ref="B14:F14"/>
    <mergeCell ref="B15:F15"/>
    <mergeCell ref="B19:F19"/>
    <mergeCell ref="B20:F20"/>
    <mergeCell ref="A16:A20"/>
    <mergeCell ref="G9:H9"/>
    <mergeCell ref="G10:H10"/>
    <mergeCell ref="G11:H11"/>
    <mergeCell ref="G12:H12"/>
    <mergeCell ref="G13:H13"/>
    <mergeCell ref="G14:H14"/>
    <mergeCell ref="G15:H15"/>
    <mergeCell ref="G20:H20"/>
    <mergeCell ref="G16:H16"/>
    <mergeCell ref="G17:H17"/>
    <mergeCell ref="G18:H18"/>
    <mergeCell ref="G19:H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Aeroflex Test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YBugeia</dc:creator>
  <cp:keywords/>
  <dc:description/>
  <cp:lastModifiedBy>IT User</cp:lastModifiedBy>
  <cp:lastPrinted>2010-10-13T09:14:17Z</cp:lastPrinted>
  <dcterms:created xsi:type="dcterms:W3CDTF">2006-03-24T18:37:47Z</dcterms:created>
  <dcterms:modified xsi:type="dcterms:W3CDTF">2010-10-13T09:22:37Z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