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86" windowWidth="19380" windowHeight="8085" activeTab="0"/>
  </bookViews>
  <sheets>
    <sheet name="Temp Four" sheetId="1" r:id="rId1"/>
    <sheet name="sov" sheetId="2" r:id="rId2"/>
    <sheet name="serie1100" sheetId="3" r:id="rId3"/>
  </sheets>
  <definedNames/>
  <calcPr fullCalcOnLoad="1"/>
</workbook>
</file>

<file path=xl/sharedStrings.xml><?xml version="1.0" encoding="utf-8"?>
<sst xmlns="http://schemas.openxmlformats.org/spreadsheetml/2006/main" count="81" uniqueCount="21">
  <si>
    <t>Temps (min)</t>
  </si>
  <si>
    <t>Théorique à 1100°C</t>
  </si>
  <si>
    <t>Théorique avec plafond à ?? °C</t>
  </si>
  <si>
    <t>tangente expérimentale à ?? °C</t>
  </si>
  <si>
    <t>pente</t>
  </si>
  <si>
    <t>°C/h</t>
  </si>
  <si>
    <t>Température  initiale du four</t>
  </si>
  <si>
    <t>°C</t>
  </si>
  <si>
    <t>Exemple</t>
  </si>
  <si>
    <t xml:space="preserve">SAISIR ---&gt; </t>
  </si>
  <si>
    <t>Contante temps</t>
  </si>
  <si>
    <t>min</t>
  </si>
  <si>
    <t>Température four mesuré REF 26 (°C)</t>
  </si>
  <si>
    <t>Température four mesuré Ref CHOISI (°C)</t>
  </si>
  <si>
    <t>63% exemple</t>
  </si>
  <si>
    <t>63% théorique</t>
  </si>
  <si>
    <t>60 min</t>
  </si>
  <si>
    <t>Consigne</t>
  </si>
  <si>
    <t>Asymptote</t>
  </si>
  <si>
    <t>Température Pièce</t>
  </si>
  <si>
    <t>consigne Théorique à 1100°C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</si>
</sst>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164" fontId="0" fillId="33" borderId="14" xfId="0" applyNumberFormat="1" applyFill="1" applyBorder="1" applyAlignment="1">
      <alignment/>
    </xf>
    <xf numFmtId="0" fontId="0" fillId="0" borderId="15" xfId="0" applyBorder="1" applyAlignment="1">
      <alignment/>
    </xf>
    <xf numFmtId="164" fontId="0" fillId="33" borderId="15" xfId="0" applyNumberFormat="1" applyFill="1" applyBorder="1" applyAlignment="1">
      <alignment/>
    </xf>
    <xf numFmtId="0" fontId="24" fillId="0" borderId="16" xfId="0" applyFont="1" applyBorder="1" applyAlignment="1">
      <alignment/>
    </xf>
    <xf numFmtId="164" fontId="24" fillId="33" borderId="17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20" fillId="36" borderId="18" xfId="0" applyFont="1" applyFill="1" applyBorder="1" applyAlignment="1">
      <alignment/>
    </xf>
    <xf numFmtId="9" fontId="0" fillId="36" borderId="0" xfId="0" applyNumberFormat="1" applyFont="1" applyFill="1" applyAlignment="1">
      <alignment/>
    </xf>
    <xf numFmtId="9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9" fillId="37" borderId="12" xfId="0" applyFont="1" applyFill="1" applyBorder="1" applyAlignment="1">
      <alignment/>
    </xf>
    <xf numFmtId="164" fontId="0" fillId="37" borderId="10" xfId="0" applyNumberFormat="1" applyFill="1" applyBorder="1" applyAlignment="1">
      <alignment/>
    </xf>
    <xf numFmtId="0" fontId="19" fillId="36" borderId="0" xfId="0" applyFont="1" applyFill="1" applyAlignment="1">
      <alignment/>
    </xf>
    <xf numFmtId="0" fontId="21" fillId="36" borderId="0" xfId="0" applyFont="1" applyFill="1" applyAlignment="1">
      <alignment/>
    </xf>
    <xf numFmtId="0" fontId="21" fillId="7" borderId="0" xfId="0" applyFont="1" applyFill="1" applyAlignment="1">
      <alignment/>
    </xf>
    <xf numFmtId="1" fontId="0" fillId="33" borderId="13" xfId="0" applyNumberFormat="1" applyFill="1" applyBorder="1" applyAlignment="1">
      <alignment/>
    </xf>
    <xf numFmtId="1" fontId="0" fillId="36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36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36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21" fillId="36" borderId="21" xfId="0" applyFont="1" applyFill="1" applyBorder="1" applyAlignment="1">
      <alignment/>
    </xf>
    <xf numFmtId="0" fontId="22" fillId="38" borderId="0" xfId="0" applyFont="1" applyFill="1" applyAlignment="1">
      <alignment/>
    </xf>
    <xf numFmtId="0" fontId="23" fillId="37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14" xfId="0" applyFont="1" applyBorder="1" applyAlignment="1">
      <alignment/>
    </xf>
    <xf numFmtId="0" fontId="47" fillId="0" borderId="11" xfId="0" applyFont="1" applyBorder="1" applyAlignment="1">
      <alignment/>
    </xf>
    <xf numFmtId="164" fontId="46" fillId="36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"/>
          <c:w val="0.92625"/>
          <c:h val="0.9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'Temp Four'!$C$1</c:f>
              <c:strCache>
                <c:ptCount val="1"/>
                <c:pt idx="0">
                  <c:v>Température four mesuré Ref CHOISI (°C)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 Four'!$A$2:$A$29</c:f>
              <c:numCache/>
            </c:numRef>
          </c:xVal>
          <c:yVal>
            <c:numRef>
              <c:f>'Temp Four'!$C$2:$C$29</c:f>
              <c:numCache/>
            </c:numRef>
          </c:yVal>
          <c:smooth val="1"/>
        </c:ser>
        <c:ser>
          <c:idx val="1"/>
          <c:order val="1"/>
          <c:tx>
            <c:strRef>
              <c:f>'Temp Four'!$D$1</c:f>
              <c:strCache>
                <c:ptCount val="1"/>
                <c:pt idx="0">
                  <c:v>consigne Théorique à 1100°C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/>
            </c:numRef>
          </c:xVal>
          <c:yVal>
            <c:numRef>
              <c:f>'Temp Four'!$D$2:$D$29</c:f>
              <c:numCache/>
            </c:numRef>
          </c:yVal>
          <c:smooth val="1"/>
        </c:ser>
        <c:ser>
          <c:idx val="2"/>
          <c:order val="2"/>
          <c:tx>
            <c:strRef>
              <c:f>'Temp Four'!$E$1</c:f>
              <c:strCache>
                <c:ptCount val="1"/>
                <c:pt idx="0">
                  <c:v>Théorique avec plafond à ?? °C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/>
            </c:numRef>
          </c:xVal>
          <c:yVal>
            <c:numRef>
              <c:f>'Temp Four'!$E$2:$E$29</c:f>
              <c:numCache/>
            </c:numRef>
          </c:yVal>
          <c:smooth val="1"/>
        </c:ser>
        <c:ser>
          <c:idx val="4"/>
          <c:order val="4"/>
          <c:tx>
            <c:strRef>
              <c:f>'Temp Four'!$G$1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'Temp Four'!$A$2:$A$29</c:f>
              <c:numCache/>
            </c:numRef>
          </c:xVal>
          <c:yVal>
            <c:numRef>
              <c:f>'Temp Four'!$G$2:$G$29</c:f>
              <c:numCache/>
            </c:numRef>
          </c:yVal>
          <c:smooth val="1"/>
        </c:ser>
        <c:ser>
          <c:idx val="5"/>
          <c:order val="5"/>
          <c:tx>
            <c:strRef>
              <c:f>'Temp Four'!$H$1</c:f>
              <c:strCache>
                <c:ptCount val="1"/>
                <c:pt idx="0">
                  <c:v>63% exemple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/>
            </c:numRef>
          </c:xVal>
          <c:yVal>
            <c:numRef>
              <c:f>'Temp Four'!$H$2:$H$29</c:f>
              <c:numCache/>
            </c:numRef>
          </c:yVal>
          <c:smooth val="1"/>
        </c:ser>
        <c:ser>
          <c:idx val="6"/>
          <c:order val="6"/>
          <c:tx>
            <c:strRef>
              <c:f>'Temp Four'!$I$1</c:f>
              <c:strCache>
                <c:ptCount val="1"/>
                <c:pt idx="0">
                  <c:v>63% théorique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8"/>
            <c:spPr>
              <a:ln w="12700">
                <a:solidFill>
                  <a:srgbClr val="FFFF00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'Temp Four'!$A$2:$A$29</c:f>
              <c:numCache/>
            </c:numRef>
          </c:xVal>
          <c:yVal>
            <c:numRef>
              <c:f>'Temp Four'!$I$2:$I$29</c:f>
              <c:numCache/>
            </c:numRef>
          </c:yVal>
          <c:smooth val="1"/>
        </c:ser>
        <c:ser>
          <c:idx val="7"/>
          <c:order val="7"/>
          <c:tx>
            <c:strRef>
              <c:f>'Temp Four'!$J$1</c:f>
              <c:strCache>
                <c:ptCount val="1"/>
                <c:pt idx="0">
                  <c:v>Consigne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'Temp Four'!$A$2:$A$29</c:f>
              <c:numCache/>
            </c:numRef>
          </c:xVal>
          <c:yVal>
            <c:numRef>
              <c:f>'Temp Four'!$J$2:$J$29</c:f>
              <c:numCache/>
            </c:numRef>
          </c:yVal>
          <c:smooth val="1"/>
        </c:ser>
        <c:axId val="36620730"/>
        <c:axId val="61151115"/>
      </c:scatterChart>
      <c:scatterChart>
        <c:scatterStyle val="lineMarker"/>
        <c:varyColors val="0"/>
        <c:ser>
          <c:idx val="3"/>
          <c:order val="3"/>
          <c:tx>
            <c:strRef>
              <c:f>'Temp Four'!$F$1</c:f>
              <c:strCache>
                <c:ptCount val="1"/>
                <c:pt idx="0">
                  <c:v>tangente expérimentale à ?? °C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'Temp Four'!$A$2:$A$29</c:f>
              <c:numCache/>
            </c:numRef>
          </c:xVal>
          <c:yVal>
            <c:numRef>
              <c:f>'Temp Four'!$F$2:$F$29</c:f>
              <c:numCache/>
            </c:numRef>
          </c:yVal>
          <c:smooth val="0"/>
        </c:ser>
        <c:axId val="36620730"/>
        <c:axId val="61151115"/>
      </c:scatterChart>
      <c:catAx>
        <c:axId val="3662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51115"/>
        <c:crosses val="autoZero"/>
        <c:auto val="1"/>
        <c:lblOffset val="100"/>
        <c:noMultiLvlLbl val="0"/>
      </c:catAx>
      <c:valAx>
        <c:axId val="61151115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0730"/>
        <c:crosses val="autoZero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025"/>
          <c:y val="0.01825"/>
          <c:w val="0.788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7"/>
          <c:w val="0.96425"/>
          <c:h val="0.9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'Temp Four'!$C$1</c:f>
              <c:strCache>
                <c:ptCount val="1"/>
                <c:pt idx="0">
                  <c:v>Température four mesuré Ref CHOISI (°C)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Four'!$C$2:$C$29</c:f>
              <c:numCache>
                <c:ptCount val="28"/>
                <c:pt idx="0">
                  <c:v>26</c:v>
                </c:pt>
                <c:pt idx="1">
                  <c:v>28.4</c:v>
                </c:pt>
                <c:pt idx="2">
                  <c:v>32.6</c:v>
                </c:pt>
                <c:pt idx="3">
                  <c:v>40.5</c:v>
                </c:pt>
                <c:pt idx="4">
                  <c:v>51</c:v>
                </c:pt>
                <c:pt idx="5">
                  <c:v>63.5</c:v>
                </c:pt>
                <c:pt idx="6">
                  <c:v>77</c:v>
                </c:pt>
                <c:pt idx="7">
                  <c:v>91</c:v>
                </c:pt>
                <c:pt idx="8">
                  <c:v>110.9</c:v>
                </c:pt>
                <c:pt idx="9">
                  <c:v>126</c:v>
                </c:pt>
                <c:pt idx="10">
                  <c:v>140.7</c:v>
                </c:pt>
                <c:pt idx="11">
                  <c:v>226.2</c:v>
                </c:pt>
                <c:pt idx="12">
                  <c:v>308.3</c:v>
                </c:pt>
                <c:pt idx="13">
                  <c:v>382</c:v>
                </c:pt>
                <c:pt idx="14">
                  <c:v>451.1</c:v>
                </c:pt>
                <c:pt idx="15">
                  <c:v>511</c:v>
                </c:pt>
                <c:pt idx="16">
                  <c:v>556.5</c:v>
                </c:pt>
                <c:pt idx="17">
                  <c:v>595.5</c:v>
                </c:pt>
                <c:pt idx="18">
                  <c:v>630</c:v>
                </c:pt>
                <c:pt idx="19">
                  <c:v>660</c:v>
                </c:pt>
                <c:pt idx="20">
                  <c:v>660</c:v>
                </c:pt>
                <c:pt idx="21">
                  <c:v>552.3</c:v>
                </c:pt>
                <c:pt idx="22">
                  <c:v>471.2</c:v>
                </c:pt>
                <c:pt idx="23">
                  <c:v>405</c:v>
                </c:pt>
                <c:pt idx="24">
                  <c:v>342</c:v>
                </c:pt>
                <c:pt idx="25">
                  <c:v>300.5</c:v>
                </c:pt>
                <c:pt idx="26">
                  <c:v>261.3</c:v>
                </c:pt>
                <c:pt idx="27">
                  <c:v>216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'Temp Four'!$D$1</c:f>
              <c:strCache>
                <c:ptCount val="1"/>
                <c:pt idx="0">
                  <c:v>consigne Théorique à 1100°C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Four'!$D$2:$D$29</c:f>
              <c:numCache>
                <c:ptCount val="28"/>
                <c:pt idx="0">
                  <c:v>26</c:v>
                </c:pt>
                <c:pt idx="1">
                  <c:v>43.75165859558281</c:v>
                </c:pt>
                <c:pt idx="2">
                  <c:v>61.20990808232566</c:v>
                </c:pt>
                <c:pt idx="3">
                  <c:v>78.37959808623314</c:v>
                </c:pt>
                <c:pt idx="4">
                  <c:v>95.2654980760425</c:v>
                </c:pt>
                <c:pt idx="5">
                  <c:v>111.87229868810678</c:v>
                </c:pt>
                <c:pt idx="6">
                  <c:v>128.20461302937946</c:v>
                </c:pt>
                <c:pt idx="7">
                  <c:v>144.26697795886247</c:v>
                </c:pt>
                <c:pt idx="8">
                  <c:v>160.0638553478744</c:v>
                </c:pt>
                <c:pt idx="9">
                  <c:v>175.5996333194879</c:v>
                </c:pt>
                <c:pt idx="10">
                  <c:v>190.8786274674804</c:v>
                </c:pt>
                <c:pt idx="11">
                  <c:v>330.44537244375033</c:v>
                </c:pt>
                <c:pt idx="12">
                  <c:v>448.5860714686317</c:v>
                </c:pt>
                <c:pt idx="13">
                  <c:v>548.5900141589962</c:v>
                </c:pt>
                <c:pt idx="14">
                  <c:v>633.2415240633981</c:v>
                </c:pt>
                <c:pt idx="15">
                  <c:v>704.897480181871</c:v>
                </c:pt>
                <c:pt idx="16">
                  <c:v>765.5529375157222</c:v>
                </c:pt>
                <c:pt idx="17">
                  <c:v>816.8966736637095</c:v>
                </c:pt>
                <c:pt idx="18">
                  <c:v>860.3582080005864</c:v>
                </c:pt>
                <c:pt idx="19">
                  <c:v>897.1476025524587</c:v>
                </c:pt>
                <c:pt idx="20">
                  <c:v>897.1476025524587</c:v>
                </c:pt>
                <c:pt idx="21">
                  <c:v>763.4105252429284</c:v>
                </c:pt>
                <c:pt idx="22">
                  <c:v>650.2045333601277</c:v>
                </c:pt>
                <c:pt idx="23">
                  <c:v>554.3777300832218</c:v>
                </c:pt>
                <c:pt idx="24">
                  <c:v>473.26209235463284</c:v>
                </c:pt>
                <c:pt idx="25">
                  <c:v>404.59918741453475</c:v>
                </c:pt>
                <c:pt idx="26">
                  <c:v>346.47729320484024</c:v>
                </c:pt>
                <c:pt idx="27">
                  <c:v>297.27817194030825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'Temp Four'!$E$1</c:f>
              <c:strCache>
                <c:ptCount val="1"/>
                <c:pt idx="0">
                  <c:v>Théorique avec plafond à ?? °C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Four'!$E$2:$E$29</c:f>
              <c:numCache>
                <c:ptCount val="28"/>
                <c:pt idx="0">
                  <c:v>26</c:v>
                </c:pt>
                <c:pt idx="1">
                  <c:v>38.95838020385189</c:v>
                </c:pt>
                <c:pt idx="2">
                  <c:v>51.70257722210737</c:v>
                </c:pt>
                <c:pt idx="3">
                  <c:v>64.23613119144021</c:v>
                </c:pt>
                <c:pt idx="4">
                  <c:v>76.56252373521167</c:v>
                </c:pt>
                <c:pt idx="5">
                  <c:v>88.68517893061053</c:v>
                </c:pt>
                <c:pt idx="6">
                  <c:v>100.60746425980774</c:v>
                </c:pt>
                <c:pt idx="7">
                  <c:v>112.33269154538935</c:v>
                </c:pt>
                <c:pt idx="8">
                  <c:v>123.86411787032917</c:v>
                </c:pt>
                <c:pt idx="9">
                  <c:v>135.20494648275468</c:v>
                </c:pt>
                <c:pt idx="10">
                  <c:v>146.35832768575852</c:v>
                </c:pt>
                <c:pt idx="11">
                  <c:v>248.23945251014922</c:v>
                </c:pt>
                <c:pt idx="12">
                  <c:v>334.4799627852954</c:v>
                </c:pt>
                <c:pt idx="13">
                  <c:v>407.48097867844785</c:v>
                </c:pt>
                <c:pt idx="14">
                  <c:v>469.2750045304507</c:v>
                </c:pt>
                <c:pt idx="15">
                  <c:v>521.5825181215891</c:v>
                </c:pt>
                <c:pt idx="16">
                  <c:v>565.8598724509554</c:v>
                </c:pt>
                <c:pt idx="17">
                  <c:v>603.3398437172702</c:v>
                </c:pt>
                <c:pt idx="18">
                  <c:v>635.0659544436311</c:v>
                </c:pt>
                <c:pt idx="19">
                  <c:v>661.9215273753516</c:v>
                </c:pt>
                <c:pt idx="20">
                  <c:v>661.9215273753516</c:v>
                </c:pt>
                <c:pt idx="21">
                  <c:v>564.2959513877615</c:v>
                </c:pt>
                <c:pt idx="22">
                  <c:v>481.6576854323465</c:v>
                </c:pt>
                <c:pt idx="23">
                  <c:v>411.7059035244375</c:v>
                </c:pt>
                <c:pt idx="24">
                  <c:v>352.49299851585863</c:v>
                </c:pt>
                <c:pt idx="25">
                  <c:v>302.3703565484127</c:v>
                </c:pt>
                <c:pt idx="26">
                  <c:v>259.9424561197344</c:v>
                </c:pt>
                <c:pt idx="27">
                  <c:v>224.02801378137957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'Temp Four'!$F$1</c:f>
              <c:strCache>
                <c:ptCount val="1"/>
                <c:pt idx="0">
                  <c:v>tangente expérimentale à ?? °C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Four'!$F$2:$F$29</c:f>
              <c:numCache>
                <c:ptCount val="28"/>
                <c:pt idx="0">
                  <c:v>26</c:v>
                </c:pt>
                <c:pt idx="1">
                  <c:v>39.06666666666666</c:v>
                </c:pt>
                <c:pt idx="2">
                  <c:v>52.13333333333333</c:v>
                </c:pt>
                <c:pt idx="3">
                  <c:v>65.2</c:v>
                </c:pt>
                <c:pt idx="4">
                  <c:v>78.26666666666667</c:v>
                </c:pt>
                <c:pt idx="5">
                  <c:v>91.33333333333333</c:v>
                </c:pt>
                <c:pt idx="6">
                  <c:v>104.4</c:v>
                </c:pt>
                <c:pt idx="7">
                  <c:v>117.46666666666667</c:v>
                </c:pt>
                <c:pt idx="8">
                  <c:v>130.53333333333333</c:v>
                </c:pt>
                <c:pt idx="9">
                  <c:v>143.6</c:v>
                </c:pt>
                <c:pt idx="10">
                  <c:v>156.66666666666666</c:v>
                </c:pt>
                <c:pt idx="11">
                  <c:v>287.3333333333333</c:v>
                </c:pt>
                <c:pt idx="12">
                  <c:v>418</c:v>
                </c:pt>
                <c:pt idx="13">
                  <c:v>548.6666666666666</c:v>
                </c:pt>
                <c:pt idx="14">
                  <c:v>679.3333333333334</c:v>
                </c:pt>
                <c:pt idx="15">
                  <c:v>810</c:v>
                </c:pt>
                <c:pt idx="16">
                  <c:v>940.6666666666666</c:v>
                </c:pt>
                <c:pt idx="17">
                  <c:v>1071.3333333333333</c:v>
                </c:pt>
                <c:pt idx="18">
                  <c:v>1202</c:v>
                </c:pt>
                <c:pt idx="19">
                  <c:v>1332.6666666666667</c:v>
                </c:pt>
                <c:pt idx="20">
                  <c:v>661.9215273753516</c:v>
                </c:pt>
                <c:pt idx="21">
                  <c:v>555.9346061461264</c:v>
                </c:pt>
                <c:pt idx="22">
                  <c:v>449.94768491690104</c:v>
                </c:pt>
                <c:pt idx="23">
                  <c:v>343.96076368767575</c:v>
                </c:pt>
                <c:pt idx="24">
                  <c:v>237.97384245845052</c:v>
                </c:pt>
                <c:pt idx="25">
                  <c:v>131.98692122922535</c:v>
                </c:pt>
                <c:pt idx="26">
                  <c:v>25.999999999999886</c:v>
                </c:pt>
                <c:pt idx="27">
                  <c:v>-79.98692122922535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'Temp Four'!$G$1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Four'!$G$2:$G$29</c:f>
              <c:numCache>
                <c:ptCount val="28"/>
              </c:numCache>
            </c:numRef>
          </c:yVal>
          <c:smooth val="1"/>
        </c:ser>
        <c:ser>
          <c:idx val="5"/>
          <c:order val="5"/>
          <c:tx>
            <c:strRef>
              <c:f>'Temp Four'!$H$1</c:f>
              <c:strCache>
                <c:ptCount val="1"/>
                <c:pt idx="0">
                  <c:v>63% exemple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Four'!$H$2:$H$29</c:f>
              <c:numCache>
                <c:ptCount val="28"/>
                <c:pt idx="0">
                  <c:v>702.62</c:v>
                </c:pt>
                <c:pt idx="1">
                  <c:v>702.62</c:v>
                </c:pt>
                <c:pt idx="2">
                  <c:v>702.62</c:v>
                </c:pt>
                <c:pt idx="3">
                  <c:v>702.62</c:v>
                </c:pt>
                <c:pt idx="4">
                  <c:v>702.62</c:v>
                </c:pt>
                <c:pt idx="5">
                  <c:v>702.62</c:v>
                </c:pt>
                <c:pt idx="6">
                  <c:v>702.62</c:v>
                </c:pt>
                <c:pt idx="7">
                  <c:v>702.62</c:v>
                </c:pt>
                <c:pt idx="8">
                  <c:v>702.62</c:v>
                </c:pt>
                <c:pt idx="9">
                  <c:v>702.62</c:v>
                </c:pt>
                <c:pt idx="10">
                  <c:v>702.62</c:v>
                </c:pt>
                <c:pt idx="11">
                  <c:v>702.62</c:v>
                </c:pt>
                <c:pt idx="12">
                  <c:v>702.62</c:v>
                </c:pt>
                <c:pt idx="13">
                  <c:v>702.62</c:v>
                </c:pt>
                <c:pt idx="14">
                  <c:v>702.62</c:v>
                </c:pt>
                <c:pt idx="15">
                  <c:v>702.62</c:v>
                </c:pt>
                <c:pt idx="16">
                  <c:v>702.62</c:v>
                </c:pt>
                <c:pt idx="17">
                  <c:v>702.62</c:v>
                </c:pt>
                <c:pt idx="18">
                  <c:v>702.62</c:v>
                </c:pt>
                <c:pt idx="19">
                  <c:v>702.62</c:v>
                </c:pt>
                <c:pt idx="20">
                  <c:v>702.62</c:v>
                </c:pt>
                <c:pt idx="21">
                  <c:v>702.62</c:v>
                </c:pt>
                <c:pt idx="22">
                  <c:v>702.62</c:v>
                </c:pt>
                <c:pt idx="23">
                  <c:v>702.62</c:v>
                </c:pt>
                <c:pt idx="24">
                  <c:v>702.62</c:v>
                </c:pt>
                <c:pt idx="25">
                  <c:v>702.62</c:v>
                </c:pt>
                <c:pt idx="26">
                  <c:v>702.62</c:v>
                </c:pt>
                <c:pt idx="27">
                  <c:v>702.62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'Temp Four'!$I$1</c:f>
              <c:strCache>
                <c:ptCount val="1"/>
                <c:pt idx="0">
                  <c:v>63% théorique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8"/>
            <c:spPr>
              <a:ln w="12700">
                <a:solidFill>
                  <a:srgbClr val="FFFF00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Four'!$I$2:$I$29</c:f>
              <c:numCache>
                <c:ptCount val="28"/>
                <c:pt idx="0">
                  <c:v>519.9200000000001</c:v>
                </c:pt>
                <c:pt idx="1">
                  <c:v>519.9200000000001</c:v>
                </c:pt>
                <c:pt idx="2">
                  <c:v>519.9200000000001</c:v>
                </c:pt>
                <c:pt idx="3">
                  <c:v>519.9200000000001</c:v>
                </c:pt>
                <c:pt idx="4">
                  <c:v>519.9200000000001</c:v>
                </c:pt>
                <c:pt idx="5">
                  <c:v>519.9200000000001</c:v>
                </c:pt>
                <c:pt idx="6">
                  <c:v>519.9200000000001</c:v>
                </c:pt>
                <c:pt idx="7">
                  <c:v>519.9200000000001</c:v>
                </c:pt>
                <c:pt idx="8">
                  <c:v>519.9200000000001</c:v>
                </c:pt>
                <c:pt idx="9">
                  <c:v>519.9200000000001</c:v>
                </c:pt>
                <c:pt idx="10">
                  <c:v>519.9200000000001</c:v>
                </c:pt>
                <c:pt idx="11">
                  <c:v>519.9200000000001</c:v>
                </c:pt>
                <c:pt idx="12">
                  <c:v>519.9200000000001</c:v>
                </c:pt>
                <c:pt idx="13">
                  <c:v>519.9200000000001</c:v>
                </c:pt>
                <c:pt idx="14">
                  <c:v>519.9200000000001</c:v>
                </c:pt>
                <c:pt idx="15">
                  <c:v>519.9200000000001</c:v>
                </c:pt>
                <c:pt idx="16">
                  <c:v>519.9200000000001</c:v>
                </c:pt>
                <c:pt idx="17">
                  <c:v>519.9200000000001</c:v>
                </c:pt>
                <c:pt idx="18">
                  <c:v>519.9200000000001</c:v>
                </c:pt>
                <c:pt idx="19">
                  <c:v>519.9200000000001</c:v>
                </c:pt>
                <c:pt idx="20">
                  <c:v>519.9200000000001</c:v>
                </c:pt>
                <c:pt idx="21">
                  <c:v>519.9200000000001</c:v>
                </c:pt>
                <c:pt idx="22">
                  <c:v>519.9200000000001</c:v>
                </c:pt>
                <c:pt idx="23">
                  <c:v>519.9200000000001</c:v>
                </c:pt>
                <c:pt idx="24">
                  <c:v>519.9200000000001</c:v>
                </c:pt>
                <c:pt idx="25">
                  <c:v>519.9200000000001</c:v>
                </c:pt>
                <c:pt idx="26">
                  <c:v>519.9200000000001</c:v>
                </c:pt>
                <c:pt idx="27">
                  <c:v>519.9200000000001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'Temp Four'!$J$1</c:f>
              <c:strCache>
                <c:ptCount val="1"/>
                <c:pt idx="0">
                  <c:v>Consigne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Four'!$J$2:$J$29</c:f>
              <c:numCache>
                <c:ptCount val="28"/>
                <c:pt idx="0">
                  <c:v>810</c:v>
                </c:pt>
                <c:pt idx="1">
                  <c:v>810</c:v>
                </c:pt>
                <c:pt idx="2">
                  <c:v>810</c:v>
                </c:pt>
                <c:pt idx="3">
                  <c:v>810</c:v>
                </c:pt>
                <c:pt idx="4">
                  <c:v>810</c:v>
                </c:pt>
                <c:pt idx="5">
                  <c:v>810</c:v>
                </c:pt>
                <c:pt idx="6">
                  <c:v>810</c:v>
                </c:pt>
                <c:pt idx="7">
                  <c:v>810</c:v>
                </c:pt>
                <c:pt idx="8">
                  <c:v>810</c:v>
                </c:pt>
                <c:pt idx="9">
                  <c:v>810</c:v>
                </c:pt>
                <c:pt idx="10">
                  <c:v>810</c:v>
                </c:pt>
                <c:pt idx="11">
                  <c:v>810</c:v>
                </c:pt>
                <c:pt idx="12">
                  <c:v>810</c:v>
                </c:pt>
                <c:pt idx="13">
                  <c:v>810</c:v>
                </c:pt>
                <c:pt idx="14">
                  <c:v>810</c:v>
                </c:pt>
                <c:pt idx="15">
                  <c:v>810</c:v>
                </c:pt>
                <c:pt idx="16">
                  <c:v>810</c:v>
                </c:pt>
                <c:pt idx="17">
                  <c:v>810</c:v>
                </c:pt>
                <c:pt idx="18">
                  <c:v>810</c:v>
                </c:pt>
                <c:pt idx="19">
                  <c:v>810</c:v>
                </c:pt>
                <c:pt idx="20">
                  <c:v>810</c:v>
                </c:pt>
                <c:pt idx="21">
                  <c:v>810</c:v>
                </c:pt>
                <c:pt idx="22">
                  <c:v>810</c:v>
                </c:pt>
                <c:pt idx="23">
                  <c:v>810</c:v>
                </c:pt>
                <c:pt idx="24">
                  <c:v>810</c:v>
                </c:pt>
                <c:pt idx="25">
                  <c:v>810</c:v>
                </c:pt>
                <c:pt idx="26">
                  <c:v>810</c:v>
                </c:pt>
                <c:pt idx="27">
                  <c:v>810</c:v>
                </c:pt>
              </c:numCache>
            </c:numRef>
          </c:yVal>
          <c:smooth val="1"/>
        </c:ser>
        <c:axId val="13489124"/>
        <c:axId val="54293253"/>
      </c:scatterChart>
      <c:valAx>
        <c:axId val="1348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3253"/>
        <c:crosses val="autoZero"/>
        <c:crossBetween val="midCat"/>
        <c:dispUnits/>
      </c:valAx>
      <c:valAx>
        <c:axId val="54293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9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25"/>
          <c:y val="0.05875"/>
          <c:w val="0.33775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"/>
          <c:w val="0.92625"/>
          <c:h val="0.9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'Temp Four'!$C$1</c:f>
              <c:strCache>
                <c:ptCount val="1"/>
                <c:pt idx="0">
                  <c:v>Température four mesuré Ref CHOISI (°C)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Four'!$C$2:$C$29</c:f>
              <c:numCache>
                <c:ptCount val="28"/>
                <c:pt idx="0">
                  <c:v>26</c:v>
                </c:pt>
                <c:pt idx="1">
                  <c:v>28.4</c:v>
                </c:pt>
                <c:pt idx="2">
                  <c:v>32.6</c:v>
                </c:pt>
                <c:pt idx="3">
                  <c:v>40.5</c:v>
                </c:pt>
                <c:pt idx="4">
                  <c:v>51</c:v>
                </c:pt>
                <c:pt idx="5">
                  <c:v>63.5</c:v>
                </c:pt>
                <c:pt idx="6">
                  <c:v>77</c:v>
                </c:pt>
                <c:pt idx="7">
                  <c:v>91</c:v>
                </c:pt>
                <c:pt idx="8">
                  <c:v>110.9</c:v>
                </c:pt>
                <c:pt idx="9">
                  <c:v>126</c:v>
                </c:pt>
                <c:pt idx="10">
                  <c:v>140.7</c:v>
                </c:pt>
                <c:pt idx="11">
                  <c:v>226.2</c:v>
                </c:pt>
                <c:pt idx="12">
                  <c:v>308.3</c:v>
                </c:pt>
                <c:pt idx="13">
                  <c:v>382</c:v>
                </c:pt>
                <c:pt idx="14">
                  <c:v>451.1</c:v>
                </c:pt>
                <c:pt idx="15">
                  <c:v>511</c:v>
                </c:pt>
                <c:pt idx="16">
                  <c:v>556.5</c:v>
                </c:pt>
                <c:pt idx="17">
                  <c:v>595.5</c:v>
                </c:pt>
                <c:pt idx="18">
                  <c:v>630</c:v>
                </c:pt>
                <c:pt idx="19">
                  <c:v>660</c:v>
                </c:pt>
                <c:pt idx="20">
                  <c:v>660</c:v>
                </c:pt>
                <c:pt idx="21">
                  <c:v>552.3</c:v>
                </c:pt>
                <c:pt idx="22">
                  <c:v>471.2</c:v>
                </c:pt>
                <c:pt idx="23">
                  <c:v>405</c:v>
                </c:pt>
                <c:pt idx="24">
                  <c:v>342</c:v>
                </c:pt>
                <c:pt idx="25">
                  <c:v>300.5</c:v>
                </c:pt>
                <c:pt idx="26">
                  <c:v>261.3</c:v>
                </c:pt>
                <c:pt idx="27">
                  <c:v>216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'Temp Four'!$D$1</c:f>
              <c:strCache>
                <c:ptCount val="1"/>
                <c:pt idx="0">
                  <c:v>consigne Théorique à 1100°C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Four'!$D$2:$D$29</c:f>
              <c:numCache>
                <c:ptCount val="28"/>
                <c:pt idx="0">
                  <c:v>26</c:v>
                </c:pt>
                <c:pt idx="1">
                  <c:v>43.75165859558281</c:v>
                </c:pt>
                <c:pt idx="2">
                  <c:v>61.20990808232566</c:v>
                </c:pt>
                <c:pt idx="3">
                  <c:v>78.37959808623314</c:v>
                </c:pt>
                <c:pt idx="4">
                  <c:v>95.2654980760425</c:v>
                </c:pt>
                <c:pt idx="5">
                  <c:v>111.87229868810678</c:v>
                </c:pt>
                <c:pt idx="6">
                  <c:v>128.20461302937946</c:v>
                </c:pt>
                <c:pt idx="7">
                  <c:v>144.26697795886247</c:v>
                </c:pt>
                <c:pt idx="8">
                  <c:v>160.0638553478744</c:v>
                </c:pt>
                <c:pt idx="9">
                  <c:v>175.5996333194879</c:v>
                </c:pt>
                <c:pt idx="10">
                  <c:v>190.8786274674804</c:v>
                </c:pt>
                <c:pt idx="11">
                  <c:v>330.44537244375033</c:v>
                </c:pt>
                <c:pt idx="12">
                  <c:v>448.5860714686317</c:v>
                </c:pt>
                <c:pt idx="13">
                  <c:v>548.5900141589962</c:v>
                </c:pt>
                <c:pt idx="14">
                  <c:v>633.2415240633981</c:v>
                </c:pt>
                <c:pt idx="15">
                  <c:v>704.897480181871</c:v>
                </c:pt>
                <c:pt idx="16">
                  <c:v>765.5529375157222</c:v>
                </c:pt>
                <c:pt idx="17">
                  <c:v>816.8966736637095</c:v>
                </c:pt>
                <c:pt idx="18">
                  <c:v>860.3582080005864</c:v>
                </c:pt>
                <c:pt idx="19">
                  <c:v>897.1476025524587</c:v>
                </c:pt>
                <c:pt idx="20">
                  <c:v>897.1476025524587</c:v>
                </c:pt>
                <c:pt idx="21">
                  <c:v>763.4105252429284</c:v>
                </c:pt>
                <c:pt idx="22">
                  <c:v>650.2045333601277</c:v>
                </c:pt>
                <c:pt idx="23">
                  <c:v>554.3777300832218</c:v>
                </c:pt>
                <c:pt idx="24">
                  <c:v>473.26209235463284</c:v>
                </c:pt>
                <c:pt idx="25">
                  <c:v>404.59918741453475</c:v>
                </c:pt>
                <c:pt idx="26">
                  <c:v>346.47729320484024</c:v>
                </c:pt>
                <c:pt idx="27">
                  <c:v>297.27817194030825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'Temp Four'!$E$1</c:f>
              <c:strCache>
                <c:ptCount val="1"/>
                <c:pt idx="0">
                  <c:v>Théorique avec plafond à ?? °C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Four'!$E$2:$E$29</c:f>
              <c:numCache>
                <c:ptCount val="28"/>
                <c:pt idx="0">
                  <c:v>26</c:v>
                </c:pt>
                <c:pt idx="1">
                  <c:v>38.95838020385189</c:v>
                </c:pt>
                <c:pt idx="2">
                  <c:v>51.70257722210737</c:v>
                </c:pt>
                <c:pt idx="3">
                  <c:v>64.23613119144021</c:v>
                </c:pt>
                <c:pt idx="4">
                  <c:v>76.56252373521167</c:v>
                </c:pt>
                <c:pt idx="5">
                  <c:v>88.68517893061053</c:v>
                </c:pt>
                <c:pt idx="6">
                  <c:v>100.60746425980774</c:v>
                </c:pt>
                <c:pt idx="7">
                  <c:v>112.33269154538935</c:v>
                </c:pt>
                <c:pt idx="8">
                  <c:v>123.86411787032917</c:v>
                </c:pt>
                <c:pt idx="9">
                  <c:v>135.20494648275468</c:v>
                </c:pt>
                <c:pt idx="10">
                  <c:v>146.35832768575852</c:v>
                </c:pt>
                <c:pt idx="11">
                  <c:v>248.23945251014922</c:v>
                </c:pt>
                <c:pt idx="12">
                  <c:v>334.4799627852954</c:v>
                </c:pt>
                <c:pt idx="13">
                  <c:v>407.48097867844785</c:v>
                </c:pt>
                <c:pt idx="14">
                  <c:v>469.2750045304507</c:v>
                </c:pt>
                <c:pt idx="15">
                  <c:v>521.5825181215891</c:v>
                </c:pt>
                <c:pt idx="16">
                  <c:v>565.8598724509554</c:v>
                </c:pt>
                <c:pt idx="17">
                  <c:v>603.3398437172702</c:v>
                </c:pt>
                <c:pt idx="18">
                  <c:v>635.0659544436311</c:v>
                </c:pt>
                <c:pt idx="19">
                  <c:v>661.9215273753516</c:v>
                </c:pt>
                <c:pt idx="20">
                  <c:v>661.9215273753516</c:v>
                </c:pt>
                <c:pt idx="21">
                  <c:v>564.2959513877615</c:v>
                </c:pt>
                <c:pt idx="22">
                  <c:v>481.6576854323465</c:v>
                </c:pt>
                <c:pt idx="23">
                  <c:v>411.7059035244375</c:v>
                </c:pt>
                <c:pt idx="24">
                  <c:v>352.49299851585863</c:v>
                </c:pt>
                <c:pt idx="25">
                  <c:v>302.3703565484127</c:v>
                </c:pt>
                <c:pt idx="26">
                  <c:v>259.9424561197344</c:v>
                </c:pt>
                <c:pt idx="27">
                  <c:v>224.02801378137957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'Temp Four'!$G$1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Four'!$G$2:$G$29</c:f>
              <c:numCache>
                <c:ptCount val="28"/>
              </c:numCache>
            </c:numRef>
          </c:yVal>
          <c:smooth val="1"/>
        </c:ser>
        <c:ser>
          <c:idx val="5"/>
          <c:order val="5"/>
          <c:tx>
            <c:strRef>
              <c:f>'Temp Four'!$H$1</c:f>
              <c:strCache>
                <c:ptCount val="1"/>
                <c:pt idx="0">
                  <c:v>63% exemple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Four'!$H$2:$H$29</c:f>
              <c:numCache>
                <c:ptCount val="28"/>
                <c:pt idx="0">
                  <c:v>702.62</c:v>
                </c:pt>
                <c:pt idx="1">
                  <c:v>702.62</c:v>
                </c:pt>
                <c:pt idx="2">
                  <c:v>702.62</c:v>
                </c:pt>
                <c:pt idx="3">
                  <c:v>702.62</c:v>
                </c:pt>
                <c:pt idx="4">
                  <c:v>702.62</c:v>
                </c:pt>
                <c:pt idx="5">
                  <c:v>702.62</c:v>
                </c:pt>
                <c:pt idx="6">
                  <c:v>702.62</c:v>
                </c:pt>
                <c:pt idx="7">
                  <c:v>702.62</c:v>
                </c:pt>
                <c:pt idx="8">
                  <c:v>702.62</c:v>
                </c:pt>
                <c:pt idx="9">
                  <c:v>702.62</c:v>
                </c:pt>
                <c:pt idx="10">
                  <c:v>702.62</c:v>
                </c:pt>
                <c:pt idx="11">
                  <c:v>702.62</c:v>
                </c:pt>
                <c:pt idx="12">
                  <c:v>702.62</c:v>
                </c:pt>
                <c:pt idx="13">
                  <c:v>702.62</c:v>
                </c:pt>
                <c:pt idx="14">
                  <c:v>702.62</c:v>
                </c:pt>
                <c:pt idx="15">
                  <c:v>702.62</c:v>
                </c:pt>
                <c:pt idx="16">
                  <c:v>702.62</c:v>
                </c:pt>
                <c:pt idx="17">
                  <c:v>702.62</c:v>
                </c:pt>
                <c:pt idx="18">
                  <c:v>702.62</c:v>
                </c:pt>
                <c:pt idx="19">
                  <c:v>702.62</c:v>
                </c:pt>
                <c:pt idx="20">
                  <c:v>702.62</c:v>
                </c:pt>
                <c:pt idx="21">
                  <c:v>702.62</c:v>
                </c:pt>
                <c:pt idx="22">
                  <c:v>702.62</c:v>
                </c:pt>
                <c:pt idx="23">
                  <c:v>702.62</c:v>
                </c:pt>
                <c:pt idx="24">
                  <c:v>702.62</c:v>
                </c:pt>
                <c:pt idx="25">
                  <c:v>702.62</c:v>
                </c:pt>
                <c:pt idx="26">
                  <c:v>702.62</c:v>
                </c:pt>
                <c:pt idx="27">
                  <c:v>702.62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'Temp Four'!$I$1</c:f>
              <c:strCache>
                <c:ptCount val="1"/>
                <c:pt idx="0">
                  <c:v>63% théorique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8"/>
            <c:spPr>
              <a:ln w="12700">
                <a:solidFill>
                  <a:srgbClr val="FFFF00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Four'!$I$2:$I$29</c:f>
              <c:numCache>
                <c:ptCount val="28"/>
                <c:pt idx="0">
                  <c:v>519.9200000000001</c:v>
                </c:pt>
                <c:pt idx="1">
                  <c:v>519.9200000000001</c:v>
                </c:pt>
                <c:pt idx="2">
                  <c:v>519.9200000000001</c:v>
                </c:pt>
                <c:pt idx="3">
                  <c:v>519.9200000000001</c:v>
                </c:pt>
                <c:pt idx="4">
                  <c:v>519.9200000000001</c:v>
                </c:pt>
                <c:pt idx="5">
                  <c:v>519.9200000000001</c:v>
                </c:pt>
                <c:pt idx="6">
                  <c:v>519.9200000000001</c:v>
                </c:pt>
                <c:pt idx="7">
                  <c:v>519.9200000000001</c:v>
                </c:pt>
                <c:pt idx="8">
                  <c:v>519.9200000000001</c:v>
                </c:pt>
                <c:pt idx="9">
                  <c:v>519.9200000000001</c:v>
                </c:pt>
                <c:pt idx="10">
                  <c:v>519.9200000000001</c:v>
                </c:pt>
                <c:pt idx="11">
                  <c:v>519.9200000000001</c:v>
                </c:pt>
                <c:pt idx="12">
                  <c:v>519.9200000000001</c:v>
                </c:pt>
                <c:pt idx="13">
                  <c:v>519.9200000000001</c:v>
                </c:pt>
                <c:pt idx="14">
                  <c:v>519.9200000000001</c:v>
                </c:pt>
                <c:pt idx="15">
                  <c:v>519.9200000000001</c:v>
                </c:pt>
                <c:pt idx="16">
                  <c:v>519.9200000000001</c:v>
                </c:pt>
                <c:pt idx="17">
                  <c:v>519.9200000000001</c:v>
                </c:pt>
                <c:pt idx="18">
                  <c:v>519.9200000000001</c:v>
                </c:pt>
                <c:pt idx="19">
                  <c:v>519.9200000000001</c:v>
                </c:pt>
                <c:pt idx="20">
                  <c:v>519.9200000000001</c:v>
                </c:pt>
                <c:pt idx="21">
                  <c:v>519.9200000000001</c:v>
                </c:pt>
                <c:pt idx="22">
                  <c:v>519.9200000000001</c:v>
                </c:pt>
                <c:pt idx="23">
                  <c:v>519.9200000000001</c:v>
                </c:pt>
                <c:pt idx="24">
                  <c:v>519.9200000000001</c:v>
                </c:pt>
                <c:pt idx="25">
                  <c:v>519.9200000000001</c:v>
                </c:pt>
                <c:pt idx="26">
                  <c:v>519.9200000000001</c:v>
                </c:pt>
                <c:pt idx="27">
                  <c:v>519.9200000000001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'Temp Four'!$J$1</c:f>
              <c:strCache>
                <c:ptCount val="1"/>
                <c:pt idx="0">
                  <c:v>Consigne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Four'!$J$2:$J$29</c:f>
              <c:numCache>
                <c:ptCount val="28"/>
                <c:pt idx="0">
                  <c:v>810</c:v>
                </c:pt>
                <c:pt idx="1">
                  <c:v>810</c:v>
                </c:pt>
                <c:pt idx="2">
                  <c:v>810</c:v>
                </c:pt>
                <c:pt idx="3">
                  <c:v>810</c:v>
                </c:pt>
                <c:pt idx="4">
                  <c:v>810</c:v>
                </c:pt>
                <c:pt idx="5">
                  <c:v>810</c:v>
                </c:pt>
                <c:pt idx="6">
                  <c:v>810</c:v>
                </c:pt>
                <c:pt idx="7">
                  <c:v>810</c:v>
                </c:pt>
                <c:pt idx="8">
                  <c:v>810</c:v>
                </c:pt>
                <c:pt idx="9">
                  <c:v>810</c:v>
                </c:pt>
                <c:pt idx="10">
                  <c:v>810</c:v>
                </c:pt>
                <c:pt idx="11">
                  <c:v>810</c:v>
                </c:pt>
                <c:pt idx="12">
                  <c:v>810</c:v>
                </c:pt>
                <c:pt idx="13">
                  <c:v>810</c:v>
                </c:pt>
                <c:pt idx="14">
                  <c:v>810</c:v>
                </c:pt>
                <c:pt idx="15">
                  <c:v>810</c:v>
                </c:pt>
                <c:pt idx="16">
                  <c:v>810</c:v>
                </c:pt>
                <c:pt idx="17">
                  <c:v>810</c:v>
                </c:pt>
                <c:pt idx="18">
                  <c:v>810</c:v>
                </c:pt>
                <c:pt idx="19">
                  <c:v>810</c:v>
                </c:pt>
                <c:pt idx="20">
                  <c:v>810</c:v>
                </c:pt>
                <c:pt idx="21">
                  <c:v>810</c:v>
                </c:pt>
                <c:pt idx="22">
                  <c:v>810</c:v>
                </c:pt>
                <c:pt idx="23">
                  <c:v>810</c:v>
                </c:pt>
                <c:pt idx="24">
                  <c:v>810</c:v>
                </c:pt>
                <c:pt idx="25">
                  <c:v>810</c:v>
                </c:pt>
                <c:pt idx="26">
                  <c:v>810</c:v>
                </c:pt>
                <c:pt idx="27">
                  <c:v>810</c:v>
                </c:pt>
              </c:numCache>
            </c:numRef>
          </c:yVal>
          <c:smooth val="1"/>
        </c:ser>
        <c:axId val="18877230"/>
        <c:axId val="35677343"/>
      </c:scatterChart>
      <c:scatterChart>
        <c:scatterStyle val="lineMarker"/>
        <c:varyColors val="0"/>
        <c:ser>
          <c:idx val="3"/>
          <c:order val="3"/>
          <c:tx>
            <c:strRef>
              <c:f>'Temp Four'!$F$1</c:f>
              <c:strCache>
                <c:ptCount val="1"/>
                <c:pt idx="0">
                  <c:v>tangente expérimentale à ?? °C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Four'!$F$2:$F$29</c:f>
              <c:numCache>
                <c:ptCount val="28"/>
                <c:pt idx="0">
                  <c:v>26</c:v>
                </c:pt>
                <c:pt idx="1">
                  <c:v>39.06666666666666</c:v>
                </c:pt>
                <c:pt idx="2">
                  <c:v>52.13333333333333</c:v>
                </c:pt>
                <c:pt idx="3">
                  <c:v>65.2</c:v>
                </c:pt>
                <c:pt idx="4">
                  <c:v>78.26666666666667</c:v>
                </c:pt>
                <c:pt idx="5">
                  <c:v>91.33333333333333</c:v>
                </c:pt>
                <c:pt idx="6">
                  <c:v>104.4</c:v>
                </c:pt>
                <c:pt idx="7">
                  <c:v>117.46666666666667</c:v>
                </c:pt>
                <c:pt idx="8">
                  <c:v>130.53333333333333</c:v>
                </c:pt>
                <c:pt idx="9">
                  <c:v>143.6</c:v>
                </c:pt>
                <c:pt idx="10">
                  <c:v>156.66666666666666</c:v>
                </c:pt>
                <c:pt idx="11">
                  <c:v>287.3333333333333</c:v>
                </c:pt>
                <c:pt idx="12">
                  <c:v>418</c:v>
                </c:pt>
                <c:pt idx="13">
                  <c:v>548.6666666666666</c:v>
                </c:pt>
                <c:pt idx="14">
                  <c:v>679.3333333333334</c:v>
                </c:pt>
                <c:pt idx="15">
                  <c:v>810</c:v>
                </c:pt>
                <c:pt idx="16">
                  <c:v>940.6666666666666</c:v>
                </c:pt>
                <c:pt idx="17">
                  <c:v>1071.3333333333333</c:v>
                </c:pt>
                <c:pt idx="18">
                  <c:v>1202</c:v>
                </c:pt>
                <c:pt idx="19">
                  <c:v>1332.6666666666667</c:v>
                </c:pt>
                <c:pt idx="20">
                  <c:v>661.9215273753516</c:v>
                </c:pt>
                <c:pt idx="21">
                  <c:v>555.9346061461264</c:v>
                </c:pt>
                <c:pt idx="22">
                  <c:v>449.94768491690104</c:v>
                </c:pt>
                <c:pt idx="23">
                  <c:v>343.96076368767575</c:v>
                </c:pt>
                <c:pt idx="24">
                  <c:v>237.97384245845052</c:v>
                </c:pt>
                <c:pt idx="25">
                  <c:v>131.98692122922535</c:v>
                </c:pt>
                <c:pt idx="26">
                  <c:v>25.999999999999886</c:v>
                </c:pt>
                <c:pt idx="27">
                  <c:v>-79.98692122922535</c:v>
                </c:pt>
              </c:numCache>
            </c:numRef>
          </c:yVal>
          <c:smooth val="0"/>
        </c:ser>
        <c:axId val="18877230"/>
        <c:axId val="35677343"/>
      </c:scatterChart>
      <c:catAx>
        <c:axId val="1887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7343"/>
        <c:crosses val="autoZero"/>
        <c:auto val="1"/>
        <c:lblOffset val="100"/>
        <c:noMultiLvlLbl val="0"/>
      </c:catAx>
      <c:valAx>
        <c:axId val="35677343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7230"/>
        <c:crosses val="autoZero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025"/>
          <c:y val="0.01825"/>
          <c:w val="0.788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19050</xdr:rowOff>
    </xdr:from>
    <xdr:to>
      <xdr:col>22</xdr:col>
      <xdr:colOff>28575</xdr:colOff>
      <xdr:row>36</xdr:row>
      <xdr:rowOff>133350</xdr:rowOff>
    </xdr:to>
    <xdr:graphicFrame>
      <xdr:nvGraphicFramePr>
        <xdr:cNvPr id="1" name="Chart 5"/>
        <xdr:cNvGraphicFramePr/>
      </xdr:nvGraphicFramePr>
      <xdr:xfrm>
        <a:off x="3971925" y="19050"/>
        <a:ext cx="12153900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</xdr:row>
      <xdr:rowOff>133350</xdr:rowOff>
    </xdr:from>
    <xdr:to>
      <xdr:col>16</xdr:col>
      <xdr:colOff>619125</xdr:colOff>
      <xdr:row>44</xdr:row>
      <xdr:rowOff>9525</xdr:rowOff>
    </xdr:to>
    <xdr:graphicFrame>
      <xdr:nvGraphicFramePr>
        <xdr:cNvPr id="1" name="Chart 5"/>
        <xdr:cNvGraphicFramePr/>
      </xdr:nvGraphicFramePr>
      <xdr:xfrm>
        <a:off x="6800850" y="1190625"/>
        <a:ext cx="6486525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19050</xdr:rowOff>
    </xdr:from>
    <xdr:to>
      <xdr:col>22</xdr:col>
      <xdr:colOff>28575</xdr:colOff>
      <xdr:row>36</xdr:row>
      <xdr:rowOff>133350</xdr:rowOff>
    </xdr:to>
    <xdr:graphicFrame>
      <xdr:nvGraphicFramePr>
        <xdr:cNvPr id="1" name="Chart 5"/>
        <xdr:cNvGraphicFramePr/>
      </xdr:nvGraphicFramePr>
      <xdr:xfrm>
        <a:off x="3971925" y="19050"/>
        <a:ext cx="12153900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6">
      <selection activeCell="C35" sqref="C35"/>
    </sheetView>
  </sheetViews>
  <sheetFormatPr defaultColWidth="11.421875" defaultRowHeight="12.75"/>
  <cols>
    <col min="1" max="1" width="14.28125" style="0" customWidth="1"/>
    <col min="2" max="2" width="14.28125" style="0" hidden="1" customWidth="1"/>
    <col min="3" max="3" width="15.57421875" style="0" customWidth="1"/>
    <col min="4" max="4" width="10.7109375" style="0" customWidth="1"/>
    <col min="5" max="5" width="18.57421875" style="0" customWidth="1"/>
    <col min="6" max="6" width="14.421875" style="0" customWidth="1"/>
    <col min="7" max="7" width="2.7109375" style="0" customWidth="1"/>
    <col min="8" max="8" width="8.00390625" style="0" customWidth="1"/>
    <col min="9" max="9" width="8.57421875" style="0" customWidth="1"/>
    <col min="10" max="10" width="11.421875" style="0" customWidth="1"/>
  </cols>
  <sheetData>
    <row r="1" spans="1:12" ht="38.25">
      <c r="A1" s="5" t="s">
        <v>0</v>
      </c>
      <c r="B1" s="6" t="s">
        <v>12</v>
      </c>
      <c r="C1" s="6" t="s">
        <v>13</v>
      </c>
      <c r="D1" s="7" t="s">
        <v>20</v>
      </c>
      <c r="E1" s="8" t="s">
        <v>2</v>
      </c>
      <c r="F1" s="9" t="s">
        <v>3</v>
      </c>
      <c r="G1" s="40"/>
      <c r="H1" s="41" t="s">
        <v>14</v>
      </c>
      <c r="I1" s="40" t="s">
        <v>15</v>
      </c>
      <c r="J1" s="40" t="s">
        <v>17</v>
      </c>
      <c r="K1" s="42"/>
      <c r="L1" s="42"/>
    </row>
    <row r="2" spans="1:10" ht="15">
      <c r="A2" s="30">
        <v>0</v>
      </c>
      <c r="B2" s="48">
        <v>26</v>
      </c>
      <c r="C2" s="31">
        <f>C35</f>
        <v>26</v>
      </c>
      <c r="D2" s="32">
        <f>($C$33-$C$2)*(1-EXP(-$A2/60))+$C$2</f>
        <v>26</v>
      </c>
      <c r="E2" s="32">
        <f>($C$34-$C$2)*(1-EXP(-$A2/$C$36))+$C$2</f>
        <v>26</v>
      </c>
      <c r="F2" s="32">
        <f>(($C$34-$C$2)*$A2/$C$36)+$C$2</f>
        <v>26</v>
      </c>
      <c r="H2" s="38">
        <f>F33</f>
        <v>702.62</v>
      </c>
      <c r="I2" s="39">
        <f>F34</f>
        <v>519.9200000000001</v>
      </c>
      <c r="J2">
        <f>C34</f>
        <v>810</v>
      </c>
    </row>
    <row r="3" spans="1:10" ht="15">
      <c r="A3" s="2">
        <v>1</v>
      </c>
      <c r="B3" s="49">
        <v>28.4</v>
      </c>
      <c r="C3" s="4">
        <f>B3-(B$2-C$2)</f>
        <v>28.4</v>
      </c>
      <c r="D3" s="12">
        <f>(C$33-C$2)*(1-EXP(-A3/60))+C$2</f>
        <v>43.75165859558281</v>
      </c>
      <c r="E3" s="13">
        <f>($C$34-$C$2)*(1-EXP(-$A3/$C$36))+$C$2</f>
        <v>38.95838020385189</v>
      </c>
      <c r="F3" s="14">
        <f>(($C$34-$C$2)*$A3/C$36)+$C$2</f>
        <v>39.06666666666666</v>
      </c>
      <c r="H3" s="38">
        <f aca="true" t="shared" si="0" ref="H3:J18">H2</f>
        <v>702.62</v>
      </c>
      <c r="I3" s="38">
        <f t="shared" si="0"/>
        <v>519.9200000000001</v>
      </c>
      <c r="J3" s="38">
        <f t="shared" si="0"/>
        <v>810</v>
      </c>
    </row>
    <row r="4" spans="1:10" ht="15">
      <c r="A4" s="2">
        <v>2</v>
      </c>
      <c r="B4" s="49">
        <v>32.6</v>
      </c>
      <c r="C4" s="4">
        <f aca="true" t="shared" si="1" ref="C4:C22">B4-(B$2-C$2)</f>
        <v>32.6</v>
      </c>
      <c r="D4" s="12">
        <f>(C$33-C$2)*(1-EXP(-A4/60))+C$2</f>
        <v>61.20990808232566</v>
      </c>
      <c r="E4" s="13">
        <f aca="true" t="shared" si="2" ref="E4:E22">($C$34-$C$2)*(1-EXP(-$A4/$C$36))+$C$2</f>
        <v>51.70257722210737</v>
      </c>
      <c r="F4" s="14">
        <f aca="true" t="shared" si="3" ref="F4:F29">(($C$34-$C$2)*$A4/C$36)+$C$2</f>
        <v>52.13333333333333</v>
      </c>
      <c r="H4" s="38">
        <f t="shared" si="0"/>
        <v>702.62</v>
      </c>
      <c r="I4" s="38">
        <f t="shared" si="0"/>
        <v>519.9200000000001</v>
      </c>
      <c r="J4" s="38">
        <f t="shared" si="0"/>
        <v>810</v>
      </c>
    </row>
    <row r="5" spans="1:10" ht="15">
      <c r="A5" s="2">
        <v>3</v>
      </c>
      <c r="B5" s="49">
        <v>40.5</v>
      </c>
      <c r="C5" s="4">
        <f t="shared" si="1"/>
        <v>40.5</v>
      </c>
      <c r="D5" s="12">
        <f>(C$33-C$2)*(1-EXP(-A5/60))+C$2</f>
        <v>78.37959808623314</v>
      </c>
      <c r="E5" s="13">
        <f t="shared" si="2"/>
        <v>64.23613119144021</v>
      </c>
      <c r="F5" s="14">
        <f t="shared" si="3"/>
        <v>65.2</v>
      </c>
      <c r="H5" s="38">
        <f t="shared" si="0"/>
        <v>702.62</v>
      </c>
      <c r="I5" s="38">
        <f t="shared" si="0"/>
        <v>519.9200000000001</v>
      </c>
      <c r="J5" s="38">
        <f t="shared" si="0"/>
        <v>810</v>
      </c>
    </row>
    <row r="6" spans="1:10" ht="15">
      <c r="A6" s="2">
        <v>4</v>
      </c>
      <c r="B6" s="49">
        <v>51</v>
      </c>
      <c r="C6" s="4">
        <f t="shared" si="1"/>
        <v>51</v>
      </c>
      <c r="D6" s="12">
        <f>(C$33-C$2)*(1-EXP(-A6/60))+C$2</f>
        <v>95.2654980760425</v>
      </c>
      <c r="E6" s="13">
        <f t="shared" si="2"/>
        <v>76.56252373521167</v>
      </c>
      <c r="F6" s="14">
        <f t="shared" si="3"/>
        <v>78.26666666666667</v>
      </c>
      <c r="H6" s="38">
        <f t="shared" si="0"/>
        <v>702.62</v>
      </c>
      <c r="I6" s="38">
        <f t="shared" si="0"/>
        <v>519.9200000000001</v>
      </c>
      <c r="J6" s="38">
        <f t="shared" si="0"/>
        <v>810</v>
      </c>
    </row>
    <row r="7" spans="1:10" ht="15">
      <c r="A7" s="2">
        <v>5</v>
      </c>
      <c r="B7" s="49">
        <v>63.5</v>
      </c>
      <c r="C7" s="4">
        <f t="shared" si="1"/>
        <v>63.5</v>
      </c>
      <c r="D7" s="12">
        <f>(C$33-C$2)*(1-EXP(-A7/60))+C$2</f>
        <v>111.87229868810678</v>
      </c>
      <c r="E7" s="13">
        <f t="shared" si="2"/>
        <v>88.68517893061053</v>
      </c>
      <c r="F7" s="14">
        <f t="shared" si="3"/>
        <v>91.33333333333333</v>
      </c>
      <c r="H7" s="38">
        <f t="shared" si="0"/>
        <v>702.62</v>
      </c>
      <c r="I7" s="38">
        <f t="shared" si="0"/>
        <v>519.9200000000001</v>
      </c>
      <c r="J7" s="38">
        <f t="shared" si="0"/>
        <v>810</v>
      </c>
    </row>
    <row r="8" spans="1:10" ht="15">
      <c r="A8" s="2">
        <v>6</v>
      </c>
      <c r="B8" s="49">
        <v>77</v>
      </c>
      <c r="C8" s="4">
        <f t="shared" si="1"/>
        <v>77</v>
      </c>
      <c r="D8" s="12">
        <f>(C$33-C$2)*(1-EXP(-A8/60))+C$2</f>
        <v>128.20461302937946</v>
      </c>
      <c r="E8" s="13">
        <f t="shared" si="2"/>
        <v>100.60746425980774</v>
      </c>
      <c r="F8" s="14">
        <f t="shared" si="3"/>
        <v>104.4</v>
      </c>
      <c r="H8" s="38">
        <f t="shared" si="0"/>
        <v>702.62</v>
      </c>
      <c r="I8" s="38">
        <f t="shared" si="0"/>
        <v>519.9200000000001</v>
      </c>
      <c r="J8" s="38">
        <f t="shared" si="0"/>
        <v>810</v>
      </c>
    </row>
    <row r="9" spans="1:10" ht="15">
      <c r="A9" s="2">
        <v>7</v>
      </c>
      <c r="B9" s="49">
        <v>91</v>
      </c>
      <c r="C9" s="4">
        <f t="shared" si="1"/>
        <v>91</v>
      </c>
      <c r="D9" s="12">
        <f>(C$33-C$2)*(1-EXP(-A9/60))+C$2</f>
        <v>144.26697795886247</v>
      </c>
      <c r="E9" s="13">
        <f t="shared" si="2"/>
        <v>112.33269154538935</v>
      </c>
      <c r="F9" s="14">
        <f t="shared" si="3"/>
        <v>117.46666666666667</v>
      </c>
      <c r="H9" s="38">
        <f t="shared" si="0"/>
        <v>702.62</v>
      </c>
      <c r="I9" s="38">
        <f t="shared" si="0"/>
        <v>519.9200000000001</v>
      </c>
      <c r="J9" s="38">
        <f t="shared" si="0"/>
        <v>810</v>
      </c>
    </row>
    <row r="10" spans="1:10" ht="15">
      <c r="A10" s="2">
        <v>8</v>
      </c>
      <c r="B10" s="49">
        <v>110.9</v>
      </c>
      <c r="C10" s="4">
        <f t="shared" si="1"/>
        <v>110.9</v>
      </c>
      <c r="D10" s="12">
        <f>(C$33-C$2)*(1-EXP(-A10/60))+C$2</f>
        <v>160.0638553478744</v>
      </c>
      <c r="E10" s="13">
        <f t="shared" si="2"/>
        <v>123.86411787032917</v>
      </c>
      <c r="F10" s="14">
        <f t="shared" si="3"/>
        <v>130.53333333333333</v>
      </c>
      <c r="H10" s="38">
        <f t="shared" si="0"/>
        <v>702.62</v>
      </c>
      <c r="I10" s="38">
        <f t="shared" si="0"/>
        <v>519.9200000000001</v>
      </c>
      <c r="J10" s="38">
        <f t="shared" si="0"/>
        <v>810</v>
      </c>
    </row>
    <row r="11" spans="1:10" ht="15">
      <c r="A11" s="2">
        <v>9</v>
      </c>
      <c r="B11" s="49">
        <v>126</v>
      </c>
      <c r="C11" s="4">
        <f t="shared" si="1"/>
        <v>126</v>
      </c>
      <c r="D11" s="12">
        <f>(C$33-C$2)*(1-EXP(-A11/60))+C$2</f>
        <v>175.5996333194879</v>
      </c>
      <c r="E11" s="13">
        <f t="shared" si="2"/>
        <v>135.20494648275468</v>
      </c>
      <c r="F11" s="14">
        <f t="shared" si="3"/>
        <v>143.6</v>
      </c>
      <c r="H11" s="38">
        <f t="shared" si="0"/>
        <v>702.62</v>
      </c>
      <c r="I11" s="38">
        <f t="shared" si="0"/>
        <v>519.9200000000001</v>
      </c>
      <c r="J11" s="38">
        <f t="shared" si="0"/>
        <v>810</v>
      </c>
    </row>
    <row r="12" spans="1:10" ht="15">
      <c r="A12" s="2">
        <v>10</v>
      </c>
      <c r="B12" s="49">
        <v>140.7</v>
      </c>
      <c r="C12" s="4">
        <f t="shared" si="1"/>
        <v>140.7</v>
      </c>
      <c r="D12" s="12">
        <f>(C$33-C$2)*(1-EXP(-A12/60))+C$2</f>
        <v>190.8786274674804</v>
      </c>
      <c r="E12" s="13">
        <f t="shared" si="2"/>
        <v>146.35832768575852</v>
      </c>
      <c r="F12" s="14">
        <f t="shared" si="3"/>
        <v>156.66666666666666</v>
      </c>
      <c r="H12" s="38">
        <f t="shared" si="0"/>
        <v>702.62</v>
      </c>
      <c r="I12" s="38">
        <f t="shared" si="0"/>
        <v>519.9200000000001</v>
      </c>
      <c r="J12" s="38">
        <f t="shared" si="0"/>
        <v>810</v>
      </c>
    </row>
    <row r="13" spans="1:10" ht="15">
      <c r="A13" s="2">
        <v>20</v>
      </c>
      <c r="B13" s="49">
        <v>226.2</v>
      </c>
      <c r="C13" s="4">
        <f t="shared" si="1"/>
        <v>226.2</v>
      </c>
      <c r="D13" s="12">
        <f>(C$33-C$2)*(1-EXP(-A13/60))+C$2</f>
        <v>330.44537244375033</v>
      </c>
      <c r="E13" s="13">
        <f t="shared" si="2"/>
        <v>248.23945251014922</v>
      </c>
      <c r="F13" s="14">
        <f t="shared" si="3"/>
        <v>287.3333333333333</v>
      </c>
      <c r="H13" s="38">
        <f t="shared" si="0"/>
        <v>702.62</v>
      </c>
      <c r="I13" s="38">
        <f t="shared" si="0"/>
        <v>519.9200000000001</v>
      </c>
      <c r="J13" s="38">
        <f t="shared" si="0"/>
        <v>810</v>
      </c>
    </row>
    <row r="14" spans="1:10" ht="15">
      <c r="A14" s="2">
        <v>30</v>
      </c>
      <c r="B14" s="49">
        <v>308.3</v>
      </c>
      <c r="C14" s="4">
        <f t="shared" si="1"/>
        <v>308.3</v>
      </c>
      <c r="D14" s="12">
        <f>(C$33-C$2)*(1-EXP(-A14/60))+C$2</f>
        <v>448.5860714686317</v>
      </c>
      <c r="E14" s="13">
        <f t="shared" si="2"/>
        <v>334.4799627852954</v>
      </c>
      <c r="F14" s="14">
        <f t="shared" si="3"/>
        <v>418</v>
      </c>
      <c r="H14" s="38">
        <f t="shared" si="0"/>
        <v>702.62</v>
      </c>
      <c r="I14" s="38">
        <f t="shared" si="0"/>
        <v>519.9200000000001</v>
      </c>
      <c r="J14" s="38">
        <f t="shared" si="0"/>
        <v>810</v>
      </c>
    </row>
    <row r="15" spans="1:10" ht="15">
      <c r="A15" s="2">
        <v>40</v>
      </c>
      <c r="B15" s="49">
        <v>382</v>
      </c>
      <c r="C15" s="4">
        <f t="shared" si="1"/>
        <v>382</v>
      </c>
      <c r="D15" s="12">
        <f>(C$33-C$2)*(1-EXP(-A15/60))+C$2</f>
        <v>548.5900141589962</v>
      </c>
      <c r="E15" s="13">
        <f t="shared" si="2"/>
        <v>407.48097867844785</v>
      </c>
      <c r="F15" s="14">
        <f t="shared" si="3"/>
        <v>548.6666666666666</v>
      </c>
      <c r="H15" s="38">
        <f t="shared" si="0"/>
        <v>702.62</v>
      </c>
      <c r="I15" s="38">
        <f t="shared" si="0"/>
        <v>519.9200000000001</v>
      </c>
      <c r="J15" s="38">
        <f t="shared" si="0"/>
        <v>810</v>
      </c>
    </row>
    <row r="16" spans="1:10" ht="15.75" thickBot="1">
      <c r="A16" s="19">
        <v>50</v>
      </c>
      <c r="B16" s="50">
        <v>451.1</v>
      </c>
      <c r="C16" s="4">
        <f t="shared" si="1"/>
        <v>451.1</v>
      </c>
      <c r="D16" s="20">
        <f>(C$33-C$2)*(1-EXP(-A16/60))+C$2</f>
        <v>633.2415240633981</v>
      </c>
      <c r="E16" s="13">
        <f t="shared" si="2"/>
        <v>469.2750045304507</v>
      </c>
      <c r="F16" s="14">
        <f t="shared" si="3"/>
        <v>679.3333333333334</v>
      </c>
      <c r="H16" s="38">
        <f t="shared" si="0"/>
        <v>702.62</v>
      </c>
      <c r="I16" s="38">
        <f t="shared" si="0"/>
        <v>519.9200000000001</v>
      </c>
      <c r="J16" s="38">
        <f t="shared" si="0"/>
        <v>810</v>
      </c>
    </row>
    <row r="17" spans="1:10" ht="15.75" thickBot="1">
      <c r="A17" s="23">
        <v>60</v>
      </c>
      <c r="B17" s="51">
        <v>511</v>
      </c>
      <c r="C17" s="4">
        <f t="shared" si="1"/>
        <v>511</v>
      </c>
      <c r="D17" s="24">
        <f>(C$33-C$2)*(1-EXP(-A17/60))+C$2</f>
        <v>704.897480181871</v>
      </c>
      <c r="E17" s="13">
        <f t="shared" si="2"/>
        <v>521.5825181215891</v>
      </c>
      <c r="F17" s="14">
        <f t="shared" si="3"/>
        <v>810</v>
      </c>
      <c r="H17" s="38">
        <f t="shared" si="0"/>
        <v>702.62</v>
      </c>
      <c r="I17" s="38">
        <f t="shared" si="0"/>
        <v>519.9200000000001</v>
      </c>
      <c r="J17" s="38">
        <f t="shared" si="0"/>
        <v>810</v>
      </c>
    </row>
    <row r="18" spans="1:10" ht="15">
      <c r="A18" s="21">
        <v>70</v>
      </c>
      <c r="B18" s="52">
        <v>556.5</v>
      </c>
      <c r="C18" s="4">
        <f t="shared" si="1"/>
        <v>556.5</v>
      </c>
      <c r="D18" s="22">
        <f>(C$33-C$2)*(1-EXP(-A18/60))+C$2</f>
        <v>765.5529375157222</v>
      </c>
      <c r="E18" s="13">
        <f t="shared" si="2"/>
        <v>565.8598724509554</v>
      </c>
      <c r="F18" s="14">
        <f t="shared" si="3"/>
        <v>940.6666666666666</v>
      </c>
      <c r="H18" s="38">
        <f t="shared" si="0"/>
        <v>702.62</v>
      </c>
      <c r="I18" s="38">
        <f t="shared" si="0"/>
        <v>519.9200000000001</v>
      </c>
      <c r="J18" s="38">
        <f t="shared" si="0"/>
        <v>810</v>
      </c>
    </row>
    <row r="19" spans="1:10" ht="15">
      <c r="A19" s="2">
        <v>80</v>
      </c>
      <c r="B19" s="49">
        <v>595.5</v>
      </c>
      <c r="C19" s="4">
        <f t="shared" si="1"/>
        <v>595.5</v>
      </c>
      <c r="D19" s="12">
        <f>(C$33-C$2)*(1-EXP(-A19/60))+C$2</f>
        <v>816.8966736637095</v>
      </c>
      <c r="E19" s="13">
        <f t="shared" si="2"/>
        <v>603.3398437172702</v>
      </c>
      <c r="F19" s="14">
        <f t="shared" si="3"/>
        <v>1071.3333333333333</v>
      </c>
      <c r="H19" s="38">
        <f aca="true" t="shared" si="4" ref="H19:J26">H18</f>
        <v>702.62</v>
      </c>
      <c r="I19" s="38">
        <f aca="true" t="shared" si="5" ref="I19:I26">I18</f>
        <v>519.9200000000001</v>
      </c>
      <c r="J19" s="38">
        <f t="shared" si="4"/>
        <v>810</v>
      </c>
    </row>
    <row r="20" spans="1:10" ht="15">
      <c r="A20" s="2">
        <v>90</v>
      </c>
      <c r="B20" s="49">
        <v>630</v>
      </c>
      <c r="C20" s="4">
        <f t="shared" si="1"/>
        <v>630</v>
      </c>
      <c r="D20" s="12">
        <f>(C$33-C$2)*(1-EXP(-A20/60))+C$2</f>
        <v>860.3582080005864</v>
      </c>
      <c r="E20" s="13">
        <f t="shared" si="2"/>
        <v>635.0659544436311</v>
      </c>
      <c r="F20" s="14">
        <f t="shared" si="3"/>
        <v>1202</v>
      </c>
      <c r="H20" s="38">
        <f t="shared" si="4"/>
        <v>702.62</v>
      </c>
      <c r="I20" s="38">
        <f t="shared" si="5"/>
        <v>519.9200000000001</v>
      </c>
      <c r="J20" s="38">
        <f t="shared" si="4"/>
        <v>810</v>
      </c>
    </row>
    <row r="21" spans="1:10" ht="15.75" thickBot="1">
      <c r="A21" s="3">
        <v>100</v>
      </c>
      <c r="B21" s="53">
        <v>660</v>
      </c>
      <c r="C21" s="4">
        <f t="shared" si="1"/>
        <v>660</v>
      </c>
      <c r="D21" s="15">
        <f>(C$33-C$2)*(1-EXP(-A21/60))+C$2</f>
        <v>897.1476025524587</v>
      </c>
      <c r="E21" s="13">
        <f t="shared" si="2"/>
        <v>661.9215273753516</v>
      </c>
      <c r="F21" s="14">
        <f t="shared" si="3"/>
        <v>1332.6666666666667</v>
      </c>
      <c r="H21" s="38">
        <f t="shared" si="4"/>
        <v>702.62</v>
      </c>
      <c r="I21" s="38">
        <f t="shared" si="5"/>
        <v>519.9200000000001</v>
      </c>
      <c r="J21" s="38">
        <f t="shared" si="4"/>
        <v>810</v>
      </c>
    </row>
    <row r="22" spans="1:10" ht="15.75" thickBot="1">
      <c r="A22" s="55">
        <v>100</v>
      </c>
      <c r="B22" s="53">
        <v>660</v>
      </c>
      <c r="C22" s="4">
        <f t="shared" si="1"/>
        <v>660</v>
      </c>
      <c r="D22" s="15">
        <f>(D$21-C$2)*(EXP(-(A22-A$21)/60))+C$2</f>
        <v>897.1476025524587</v>
      </c>
      <c r="E22" s="13">
        <f>($E$21-$C$2)*(EXP(-($A22-$A$21)/$C$36))+$C$2</f>
        <v>661.9215273753516</v>
      </c>
      <c r="F22" s="14">
        <f>(-(E$22-$C$2)*($A22-A$22)/C$36)+$E$22</f>
        <v>661.9215273753516</v>
      </c>
      <c r="H22" s="38">
        <f>H21</f>
        <v>702.62</v>
      </c>
      <c r="I22" s="38">
        <f>I21</f>
        <v>519.9200000000001</v>
      </c>
      <c r="J22" s="38">
        <f>J21</f>
        <v>810</v>
      </c>
    </row>
    <row r="23" spans="1:10" ht="15.75" thickBot="1">
      <c r="A23" s="55">
        <v>110</v>
      </c>
      <c r="B23" s="50">
        <v>552.3</v>
      </c>
      <c r="C23" s="4">
        <f>B23-(B$2-C$2)</f>
        <v>552.3</v>
      </c>
      <c r="D23" s="15">
        <f aca="true" t="shared" si="6" ref="D23:D29">(D$21-C$2)*(EXP(-(A23-A$21)/60))+C$2</f>
        <v>763.4105252429284</v>
      </c>
      <c r="E23" s="13">
        <f aca="true" t="shared" si="7" ref="E23:E29">($E$21-$C$2)*(EXP(-($A23-$A$21)/$C$36))+$C$2</f>
        <v>564.2959513877615</v>
      </c>
      <c r="F23" s="14">
        <f aca="true" t="shared" si="8" ref="F23:F29">(-(E$22-$C$2)*($A23-A$22)/C$36)+$E$22</f>
        <v>555.9346061461264</v>
      </c>
      <c r="G23" s="54"/>
      <c r="H23" s="38">
        <f>H21</f>
        <v>702.62</v>
      </c>
      <c r="I23" s="38">
        <f>I21</f>
        <v>519.9200000000001</v>
      </c>
      <c r="J23" s="38">
        <f>J21</f>
        <v>810</v>
      </c>
    </row>
    <row r="24" spans="1:10" ht="15.75" thickBot="1">
      <c r="A24" s="55">
        <v>120</v>
      </c>
      <c r="B24" s="50">
        <v>471.2</v>
      </c>
      <c r="C24" s="4">
        <f>B24-(B$2-C$2)</f>
        <v>471.2</v>
      </c>
      <c r="D24" s="15">
        <f t="shared" si="6"/>
        <v>650.2045333601277</v>
      </c>
      <c r="E24" s="13">
        <f t="shared" si="7"/>
        <v>481.6576854323465</v>
      </c>
      <c r="F24" s="14">
        <f t="shared" si="8"/>
        <v>449.94768491690104</v>
      </c>
      <c r="G24" s="54"/>
      <c r="H24" s="38">
        <f t="shared" si="4"/>
        <v>702.62</v>
      </c>
      <c r="I24" s="38">
        <f t="shared" si="5"/>
        <v>519.9200000000001</v>
      </c>
      <c r="J24" s="38">
        <f t="shared" si="4"/>
        <v>810</v>
      </c>
    </row>
    <row r="25" spans="1:10" ht="15.75" thickBot="1">
      <c r="A25" s="55">
        <v>130</v>
      </c>
      <c r="B25" s="50">
        <v>405</v>
      </c>
      <c r="C25" s="4">
        <f>B25-(B$2-C$2)</f>
        <v>405</v>
      </c>
      <c r="D25" s="15">
        <f t="shared" si="6"/>
        <v>554.3777300832218</v>
      </c>
      <c r="E25" s="13">
        <f t="shared" si="7"/>
        <v>411.7059035244375</v>
      </c>
      <c r="F25" s="14">
        <f t="shared" si="8"/>
        <v>343.96076368767575</v>
      </c>
      <c r="G25" s="54"/>
      <c r="H25" s="38">
        <f t="shared" si="4"/>
        <v>702.62</v>
      </c>
      <c r="I25" s="38">
        <f t="shared" si="5"/>
        <v>519.9200000000001</v>
      </c>
      <c r="J25" s="38">
        <f t="shared" si="4"/>
        <v>810</v>
      </c>
    </row>
    <row r="26" spans="1:10" ht="15.75" thickBot="1">
      <c r="A26" s="55">
        <v>140</v>
      </c>
      <c r="B26" s="50">
        <v>342</v>
      </c>
      <c r="C26" s="4">
        <f>B26-(B$2-C$2)</f>
        <v>342</v>
      </c>
      <c r="D26" s="15">
        <f t="shared" si="6"/>
        <v>473.26209235463284</v>
      </c>
      <c r="E26" s="13">
        <f t="shared" si="7"/>
        <v>352.49299851585863</v>
      </c>
      <c r="F26" s="14">
        <f t="shared" si="8"/>
        <v>237.97384245845052</v>
      </c>
      <c r="G26" s="54"/>
      <c r="H26" s="38">
        <f t="shared" si="4"/>
        <v>702.62</v>
      </c>
      <c r="I26" s="38">
        <f t="shared" si="5"/>
        <v>519.9200000000001</v>
      </c>
      <c r="J26" s="38">
        <f t="shared" si="4"/>
        <v>810</v>
      </c>
    </row>
    <row r="27" spans="1:10" ht="15.75" thickBot="1">
      <c r="A27" s="55">
        <v>150</v>
      </c>
      <c r="B27" s="50">
        <v>300.5</v>
      </c>
      <c r="C27" s="4">
        <f>B27-(B$2-C$2)</f>
        <v>300.5</v>
      </c>
      <c r="D27" s="15">
        <f t="shared" si="6"/>
        <v>404.59918741453475</v>
      </c>
      <c r="E27" s="13">
        <f t="shared" si="7"/>
        <v>302.3703565484127</v>
      </c>
      <c r="F27" s="14">
        <f t="shared" si="8"/>
        <v>131.98692122922535</v>
      </c>
      <c r="G27" s="54"/>
      <c r="H27" s="38">
        <f>H26</f>
        <v>702.62</v>
      </c>
      <c r="I27" s="38">
        <f>I26</f>
        <v>519.9200000000001</v>
      </c>
      <c r="J27" s="38">
        <f>J26</f>
        <v>810</v>
      </c>
    </row>
    <row r="28" spans="1:10" ht="15.75" thickBot="1">
      <c r="A28" s="55">
        <v>160</v>
      </c>
      <c r="B28" s="50">
        <v>261.3</v>
      </c>
      <c r="C28" s="4">
        <f>B28-(B$2-C$2)</f>
        <v>261.3</v>
      </c>
      <c r="D28" s="15">
        <f t="shared" si="6"/>
        <v>346.47729320484024</v>
      </c>
      <c r="E28" s="13">
        <f t="shared" si="7"/>
        <v>259.9424561197344</v>
      </c>
      <c r="F28" s="14">
        <f t="shared" si="8"/>
        <v>25.999999999999886</v>
      </c>
      <c r="G28" s="54"/>
      <c r="H28" s="38">
        <f>H26</f>
        <v>702.62</v>
      </c>
      <c r="I28" s="38">
        <f>I26</f>
        <v>519.9200000000001</v>
      </c>
      <c r="J28" s="38">
        <f>J26</f>
        <v>810</v>
      </c>
    </row>
    <row r="29" spans="1:10" ht="15.75" thickBot="1">
      <c r="A29" s="56">
        <v>170</v>
      </c>
      <c r="B29" s="53">
        <v>216</v>
      </c>
      <c r="C29" s="4">
        <f>B29-(B$2-C$2)</f>
        <v>216</v>
      </c>
      <c r="D29" s="15">
        <f t="shared" si="6"/>
        <v>297.27817194030825</v>
      </c>
      <c r="E29" s="13">
        <f t="shared" si="7"/>
        <v>224.02801378137957</v>
      </c>
      <c r="F29" s="14">
        <f t="shared" si="8"/>
        <v>-79.98692122922535</v>
      </c>
      <c r="G29" s="54"/>
      <c r="H29" s="38">
        <f>H20</f>
        <v>702.62</v>
      </c>
      <c r="I29" s="38">
        <f>I20</f>
        <v>519.9200000000001</v>
      </c>
      <c r="J29" s="38">
        <f>J20</f>
        <v>810</v>
      </c>
    </row>
    <row r="30" spans="1:3" ht="12.75">
      <c r="A30" s="1"/>
      <c r="B30" s="1"/>
      <c r="C30" s="1"/>
    </row>
    <row r="31" spans="1:7" ht="13.5" thickBot="1">
      <c r="A31" s="1"/>
      <c r="B31" s="1"/>
      <c r="C31" s="1"/>
      <c r="E31" s="10" t="s">
        <v>4</v>
      </c>
      <c r="F31" s="16">
        <f>(F17-F2)</f>
        <v>784</v>
      </c>
      <c r="G31" s="10" t="s">
        <v>5</v>
      </c>
    </row>
    <row r="32" spans="3:6" ht="12.75">
      <c r="C32" s="44" t="s">
        <v>18</v>
      </c>
      <c r="F32">
        <f>F31/60</f>
        <v>13.066666666666666</v>
      </c>
    </row>
    <row r="33" spans="1:7" ht="12.75">
      <c r="A33" s="18" t="s">
        <v>8</v>
      </c>
      <c r="B33" s="29" t="s">
        <v>16</v>
      </c>
      <c r="C33" s="45">
        <v>1100</v>
      </c>
      <c r="D33" s="29" t="s">
        <v>7</v>
      </c>
      <c r="E33" s="28">
        <v>0.63</v>
      </c>
      <c r="F33" s="36">
        <f>F$2+0.63*(C33-F$2)</f>
        <v>702.62</v>
      </c>
      <c r="G33" s="36" t="s">
        <v>7</v>
      </c>
    </row>
    <row r="34" spans="1:7" ht="18.75" thickBot="1">
      <c r="A34" s="26" t="s">
        <v>9</v>
      </c>
      <c r="B34" s="43" t="s">
        <v>9</v>
      </c>
      <c r="C34" s="46">
        <v>810</v>
      </c>
      <c r="D34" s="34" t="s">
        <v>7</v>
      </c>
      <c r="E34" s="27">
        <v>0.63</v>
      </c>
      <c r="F34" s="37">
        <f>F$2+0.63*(C34-F$2)</f>
        <v>519.9200000000001</v>
      </c>
      <c r="G34" s="11" t="s">
        <v>7</v>
      </c>
    </row>
    <row r="35" spans="1:7" ht="18">
      <c r="A35" s="25" t="s">
        <v>6</v>
      </c>
      <c r="B35" s="25"/>
      <c r="C35" s="35">
        <v>26</v>
      </c>
      <c r="D35" s="25" t="s">
        <v>7</v>
      </c>
      <c r="E35" s="47" t="s">
        <v>19</v>
      </c>
      <c r="F35" s="47">
        <v>18</v>
      </c>
      <c r="G35" s="47" t="s">
        <v>7</v>
      </c>
    </row>
    <row r="36" spans="1:5" ht="18">
      <c r="A36" s="11" t="s">
        <v>10</v>
      </c>
      <c r="B36" s="26" t="s">
        <v>9</v>
      </c>
      <c r="C36" s="34">
        <v>60</v>
      </c>
      <c r="D36" s="33" t="s">
        <v>11</v>
      </c>
      <c r="E36" s="17"/>
    </row>
    <row r="37" ht="12.75">
      <c r="C37">
        <v>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14.28125" style="0" customWidth="1"/>
    <col min="3" max="3" width="15.57421875" style="0" customWidth="1"/>
    <col min="4" max="4" width="9.57421875" style="0" customWidth="1"/>
    <col min="5" max="5" width="16.00390625" style="0" customWidth="1"/>
    <col min="6" max="6" width="14.421875" style="0" customWidth="1"/>
    <col min="7" max="7" width="9.28125" style="0" bestFit="1" customWidth="1"/>
    <col min="8" max="8" width="8.00390625" style="0" bestFit="1" customWidth="1"/>
    <col min="9" max="9" width="8.57421875" style="0" bestFit="1" customWidth="1"/>
  </cols>
  <sheetData>
    <row r="1" spans="1:12" ht="38.25">
      <c r="A1" s="5" t="s">
        <v>0</v>
      </c>
      <c r="B1" s="6" t="s">
        <v>12</v>
      </c>
      <c r="C1" s="6" t="s">
        <v>13</v>
      </c>
      <c r="D1" s="7" t="s">
        <v>1</v>
      </c>
      <c r="E1" s="8" t="s">
        <v>2</v>
      </c>
      <c r="F1" s="9" t="s">
        <v>3</v>
      </c>
      <c r="G1" s="40"/>
      <c r="H1" s="41" t="s">
        <v>14</v>
      </c>
      <c r="I1" s="40" t="s">
        <v>15</v>
      </c>
      <c r="J1" s="40" t="s">
        <v>17</v>
      </c>
      <c r="K1" s="42"/>
      <c r="L1" s="42"/>
    </row>
    <row r="2" spans="1:10" ht="15">
      <c r="A2" s="30">
        <v>0</v>
      </c>
      <c r="B2" s="48">
        <v>26</v>
      </c>
      <c r="C2" s="31">
        <f>C35</f>
        <v>26</v>
      </c>
      <c r="D2" s="32">
        <f>($C$33-$C$2)*(1-EXP(-$A2/60))+$C$2</f>
        <v>26</v>
      </c>
      <c r="E2" s="32">
        <f>($C$34-$C$2)*(1-EXP(-$A2/$C$36))+$C$2</f>
        <v>26</v>
      </c>
      <c r="F2" s="32">
        <f>(($C$34-$C$2)*$A2/$C$36)+$C$2</f>
        <v>26</v>
      </c>
      <c r="H2" s="38">
        <f>F33</f>
        <v>702.62</v>
      </c>
      <c r="I2" s="39">
        <f>F34</f>
        <v>513.62</v>
      </c>
      <c r="J2">
        <f>C34</f>
        <v>800</v>
      </c>
    </row>
    <row r="3" spans="1:10" ht="15">
      <c r="A3" s="2">
        <v>1</v>
      </c>
      <c r="B3" s="49">
        <v>28.4</v>
      </c>
      <c r="C3" s="4">
        <f>B3-(B$2-C$2)</f>
        <v>28.4</v>
      </c>
      <c r="D3" s="12">
        <f>(C$33-C$2)*(1-EXP(-A3/60))+C$2</f>
        <v>43.75165859558281</v>
      </c>
      <c r="E3" s="13">
        <f>($C$34-$C$2)*(1-EXP(-$A3/$C$36))+$C$2</f>
        <v>38.793094742068064</v>
      </c>
      <c r="F3" s="14">
        <f>(($C$34-$C$2)*$A3/C$36)+$C$2</f>
        <v>38.9</v>
      </c>
      <c r="H3" s="38">
        <f aca="true" t="shared" si="0" ref="H3:J18">H2</f>
        <v>702.62</v>
      </c>
      <c r="I3" s="38">
        <f t="shared" si="0"/>
        <v>513.62</v>
      </c>
      <c r="J3" s="38">
        <f t="shared" si="0"/>
        <v>800</v>
      </c>
    </row>
    <row r="4" spans="1:10" ht="15">
      <c r="A4" s="2">
        <v>2</v>
      </c>
      <c r="B4" s="49">
        <v>32.6</v>
      </c>
      <c r="C4" s="4">
        <f aca="true" t="shared" si="1" ref="C4:C29">B4-(B$2-C$2)</f>
        <v>32.6</v>
      </c>
      <c r="D4" s="12">
        <f>(C$33-C$2)*(1-EXP(-A4/60))+C$2</f>
        <v>61.20990808232566</v>
      </c>
      <c r="E4" s="13">
        <f aca="true" t="shared" si="2" ref="E4:E22">($C$34-$C$2)*(1-EXP(-$A4/$C$36))+$C$2</f>
        <v>51.374738226927434</v>
      </c>
      <c r="F4" s="14">
        <f aca="true" t="shared" si="3" ref="F4:F29">(($C$34-$C$2)*$A4/C$36)+$C$2</f>
        <v>51.8</v>
      </c>
      <c r="H4" s="38">
        <f t="shared" si="0"/>
        <v>702.62</v>
      </c>
      <c r="I4" s="38">
        <f t="shared" si="0"/>
        <v>513.62</v>
      </c>
      <c r="J4" s="38">
        <f t="shared" si="0"/>
        <v>800</v>
      </c>
    </row>
    <row r="5" spans="1:10" ht="15">
      <c r="A5" s="2">
        <v>3</v>
      </c>
      <c r="B5" s="49">
        <v>40.5</v>
      </c>
      <c r="C5" s="4">
        <f t="shared" si="1"/>
        <v>40.5</v>
      </c>
      <c r="D5" s="12">
        <f>(C$33-C$2)*(1-EXP(-A5/60))+C$2</f>
        <v>78.37959808623314</v>
      </c>
      <c r="E5" s="13">
        <f t="shared" si="2"/>
        <v>63.74842543644735</v>
      </c>
      <c r="F5" s="14">
        <f t="shared" si="3"/>
        <v>64.7</v>
      </c>
      <c r="H5" s="38">
        <f t="shared" si="0"/>
        <v>702.62</v>
      </c>
      <c r="I5" s="38">
        <f t="shared" si="0"/>
        <v>513.62</v>
      </c>
      <c r="J5" s="38">
        <f t="shared" si="0"/>
        <v>800</v>
      </c>
    </row>
    <row r="6" spans="1:10" ht="15">
      <c r="A6" s="2">
        <v>4</v>
      </c>
      <c r="B6" s="49">
        <v>51</v>
      </c>
      <c r="C6" s="4">
        <f t="shared" si="1"/>
        <v>51</v>
      </c>
      <c r="D6" s="12">
        <f>(C$33-C$2)*(1-EXP(-A6/60))+C$2</f>
        <v>95.2654980760425</v>
      </c>
      <c r="E6" s="13">
        <f t="shared" si="2"/>
        <v>75.91759358552784</v>
      </c>
      <c r="F6" s="14">
        <f t="shared" si="3"/>
        <v>77.6</v>
      </c>
      <c r="H6" s="38">
        <f t="shared" si="0"/>
        <v>702.62</v>
      </c>
      <c r="I6" s="38">
        <f t="shared" si="0"/>
        <v>513.62</v>
      </c>
      <c r="J6" s="38">
        <f t="shared" si="0"/>
        <v>800</v>
      </c>
    </row>
    <row r="7" spans="1:10" ht="15">
      <c r="A7" s="2">
        <v>5</v>
      </c>
      <c r="B7" s="49">
        <v>63.5</v>
      </c>
      <c r="C7" s="4">
        <f t="shared" si="1"/>
        <v>63.5</v>
      </c>
      <c r="D7" s="12">
        <f>(C$33-C$2)*(1-EXP(-A7/60))+C$2</f>
        <v>111.87229868810678</v>
      </c>
      <c r="E7" s="13">
        <f t="shared" si="2"/>
        <v>87.88562307690377</v>
      </c>
      <c r="F7" s="14">
        <f t="shared" si="3"/>
        <v>90.5</v>
      </c>
      <c r="H7" s="38">
        <f t="shared" si="0"/>
        <v>702.62</v>
      </c>
      <c r="I7" s="38">
        <f t="shared" si="0"/>
        <v>513.62</v>
      </c>
      <c r="J7" s="38">
        <f t="shared" si="0"/>
        <v>800</v>
      </c>
    </row>
    <row r="8" spans="1:10" ht="15">
      <c r="A8" s="2">
        <v>6</v>
      </c>
      <c r="B8" s="49">
        <v>77</v>
      </c>
      <c r="C8" s="4">
        <f t="shared" si="1"/>
        <v>77</v>
      </c>
      <c r="D8" s="12">
        <f>(C$33-C$2)*(1-EXP(-A8/60))+C$2</f>
        <v>128.20461302937946</v>
      </c>
      <c r="E8" s="13">
        <f t="shared" si="2"/>
        <v>99.65583844016733</v>
      </c>
      <c r="F8" s="14">
        <f t="shared" si="3"/>
        <v>103.4</v>
      </c>
      <c r="H8" s="38">
        <f t="shared" si="0"/>
        <v>702.62</v>
      </c>
      <c r="I8" s="38">
        <f t="shared" si="0"/>
        <v>513.62</v>
      </c>
      <c r="J8" s="38">
        <f t="shared" si="0"/>
        <v>800</v>
      </c>
    </row>
    <row r="9" spans="1:10" ht="15">
      <c r="A9" s="2">
        <v>7</v>
      </c>
      <c r="B9" s="49">
        <v>91</v>
      </c>
      <c r="C9" s="4">
        <f t="shared" si="1"/>
        <v>91</v>
      </c>
      <c r="D9" s="12">
        <f>(C$33-C$2)*(1-EXP(-A9/60))+C$2</f>
        <v>144.26697795886247</v>
      </c>
      <c r="E9" s="13">
        <f t="shared" si="2"/>
        <v>111.23150925526959</v>
      </c>
      <c r="F9" s="14">
        <f t="shared" si="3"/>
        <v>116.3</v>
      </c>
      <c r="H9" s="38">
        <f t="shared" si="0"/>
        <v>702.62</v>
      </c>
      <c r="I9" s="38">
        <f t="shared" si="0"/>
        <v>513.62</v>
      </c>
      <c r="J9" s="38">
        <f t="shared" si="0"/>
        <v>800</v>
      </c>
    </row>
    <row r="10" spans="1:10" ht="15">
      <c r="A10" s="2">
        <v>8</v>
      </c>
      <c r="B10" s="49">
        <v>110.9</v>
      </c>
      <c r="C10" s="4">
        <f t="shared" si="1"/>
        <v>110.9</v>
      </c>
      <c r="D10" s="12">
        <f>(C$33-C$2)*(1-EXP(-A10/60))+C$2</f>
        <v>160.0638553478744</v>
      </c>
      <c r="E10" s="13">
        <f t="shared" si="2"/>
        <v>122.61585106075864</v>
      </c>
      <c r="F10" s="14">
        <f t="shared" si="3"/>
        <v>129.2</v>
      </c>
      <c r="H10" s="38">
        <f t="shared" si="0"/>
        <v>702.62</v>
      </c>
      <c r="I10" s="38">
        <f t="shared" si="0"/>
        <v>513.62</v>
      </c>
      <c r="J10" s="38">
        <f t="shared" si="0"/>
        <v>800</v>
      </c>
    </row>
    <row r="11" spans="1:10" ht="15">
      <c r="A11" s="2">
        <v>9</v>
      </c>
      <c r="B11" s="49">
        <v>126</v>
      </c>
      <c r="C11" s="4">
        <f t="shared" si="1"/>
        <v>126</v>
      </c>
      <c r="D11" s="12">
        <f>(C$33-C$2)*(1-EXP(-A11/60))+C$2</f>
        <v>175.5996333194879</v>
      </c>
      <c r="E11" s="13">
        <f t="shared" si="2"/>
        <v>133.81202624700526</v>
      </c>
      <c r="F11" s="14">
        <f t="shared" si="3"/>
        <v>142.1</v>
      </c>
      <c r="H11" s="38">
        <f t="shared" si="0"/>
        <v>702.62</v>
      </c>
      <c r="I11" s="38">
        <f t="shared" si="0"/>
        <v>513.62</v>
      </c>
      <c r="J11" s="38">
        <f t="shared" si="0"/>
        <v>800</v>
      </c>
    </row>
    <row r="12" spans="1:10" ht="15">
      <c r="A12" s="2">
        <v>10</v>
      </c>
      <c r="B12" s="49">
        <v>140.7</v>
      </c>
      <c r="C12" s="4">
        <f t="shared" si="1"/>
        <v>140.7</v>
      </c>
      <c r="D12" s="12">
        <f>(C$33-C$2)*(1-EXP(-A12/60))+C$2</f>
        <v>190.8786274674804</v>
      </c>
      <c r="E12" s="13">
        <f t="shared" si="2"/>
        <v>144.82314493466467</v>
      </c>
      <c r="F12" s="14">
        <f t="shared" si="3"/>
        <v>155</v>
      </c>
      <c r="H12" s="38">
        <f t="shared" si="0"/>
        <v>702.62</v>
      </c>
      <c r="I12" s="38">
        <f t="shared" si="0"/>
        <v>513.62</v>
      </c>
      <c r="J12" s="38">
        <f t="shared" si="0"/>
        <v>800</v>
      </c>
    </row>
    <row r="13" spans="1:10" ht="15">
      <c r="A13" s="2">
        <v>20</v>
      </c>
      <c r="B13" s="49">
        <v>226.2</v>
      </c>
      <c r="C13" s="4">
        <f t="shared" si="1"/>
        <v>226.2</v>
      </c>
      <c r="D13" s="12">
        <f>(C$33-C$2)*(1-EXP(-A13/60))+C$2</f>
        <v>330.44537244375033</v>
      </c>
      <c r="E13" s="13">
        <f t="shared" si="2"/>
        <v>245.4047656158871</v>
      </c>
      <c r="F13" s="14">
        <f t="shared" si="3"/>
        <v>284</v>
      </c>
      <c r="H13" s="38">
        <f t="shared" si="0"/>
        <v>702.62</v>
      </c>
      <c r="I13" s="38">
        <f t="shared" si="0"/>
        <v>513.62</v>
      </c>
      <c r="J13" s="38">
        <f t="shared" si="0"/>
        <v>800</v>
      </c>
    </row>
    <row r="14" spans="1:10" ht="15">
      <c r="A14" s="2">
        <v>30</v>
      </c>
      <c r="B14" s="49">
        <v>308.3</v>
      </c>
      <c r="C14" s="4">
        <f t="shared" si="1"/>
        <v>308.3</v>
      </c>
      <c r="D14" s="12">
        <f>(C$33-C$2)*(1-EXP(-A14/60))+C$2</f>
        <v>448.5860714686317</v>
      </c>
      <c r="E14" s="13">
        <f t="shared" si="2"/>
        <v>330.54526938242174</v>
      </c>
      <c r="F14" s="14">
        <f t="shared" si="3"/>
        <v>413</v>
      </c>
      <c r="H14" s="38">
        <f t="shared" si="0"/>
        <v>702.62</v>
      </c>
      <c r="I14" s="38">
        <f t="shared" si="0"/>
        <v>513.62</v>
      </c>
      <c r="J14" s="38">
        <f t="shared" si="0"/>
        <v>800</v>
      </c>
    </row>
    <row r="15" spans="1:10" ht="15">
      <c r="A15" s="2">
        <v>40</v>
      </c>
      <c r="B15" s="49">
        <v>382</v>
      </c>
      <c r="C15" s="4">
        <f t="shared" si="1"/>
        <v>382</v>
      </c>
      <c r="D15" s="12">
        <f>(C$33-C$2)*(1-EXP(-A15/60))+C$2</f>
        <v>548.5900141589962</v>
      </c>
      <c r="E15" s="13">
        <f t="shared" si="2"/>
        <v>402.61514986877376</v>
      </c>
      <c r="F15" s="14">
        <f t="shared" si="3"/>
        <v>542</v>
      </c>
      <c r="H15" s="38">
        <f t="shared" si="0"/>
        <v>702.62</v>
      </c>
      <c r="I15" s="38">
        <f t="shared" si="0"/>
        <v>513.62</v>
      </c>
      <c r="J15" s="38">
        <f t="shared" si="0"/>
        <v>800</v>
      </c>
    </row>
    <row r="16" spans="1:10" ht="15.75" thickBot="1">
      <c r="A16" s="19">
        <v>50</v>
      </c>
      <c r="B16" s="50">
        <v>451.1</v>
      </c>
      <c r="C16" s="4">
        <f t="shared" si="1"/>
        <v>451.1</v>
      </c>
      <c r="D16" s="20">
        <f>(C$33-C$2)*(1-EXP(-A16/60))+C$2</f>
        <v>633.2415240633981</v>
      </c>
      <c r="E16" s="13">
        <f t="shared" si="2"/>
        <v>463.6209866155215</v>
      </c>
      <c r="F16" s="14">
        <f t="shared" si="3"/>
        <v>671</v>
      </c>
      <c r="H16" s="38">
        <f t="shared" si="0"/>
        <v>702.62</v>
      </c>
      <c r="I16" s="38">
        <f t="shared" si="0"/>
        <v>513.62</v>
      </c>
      <c r="J16" s="38">
        <f t="shared" si="0"/>
        <v>800</v>
      </c>
    </row>
    <row r="17" spans="1:10" ht="15.75" thickBot="1">
      <c r="A17" s="23">
        <v>60</v>
      </c>
      <c r="B17" s="51">
        <v>511</v>
      </c>
      <c r="C17" s="4">
        <f t="shared" si="1"/>
        <v>511</v>
      </c>
      <c r="D17" s="24">
        <f>(C$33-C$2)*(1-EXP(-A17/60))+C$2</f>
        <v>704.897480181871</v>
      </c>
      <c r="E17" s="13">
        <f t="shared" si="2"/>
        <v>515.2613125333037</v>
      </c>
      <c r="F17" s="14">
        <f t="shared" si="3"/>
        <v>800</v>
      </c>
      <c r="H17" s="38">
        <f t="shared" si="0"/>
        <v>702.62</v>
      </c>
      <c r="I17" s="38">
        <f t="shared" si="0"/>
        <v>513.62</v>
      </c>
      <c r="J17" s="38">
        <f t="shared" si="0"/>
        <v>800</v>
      </c>
    </row>
    <row r="18" spans="1:10" ht="15">
      <c r="A18" s="21">
        <v>70</v>
      </c>
      <c r="B18" s="52">
        <v>556.5</v>
      </c>
      <c r="C18" s="4">
        <f t="shared" si="1"/>
        <v>556.5</v>
      </c>
      <c r="D18" s="22">
        <f>(C$33-C$2)*(1-EXP(-A18/60))+C$2</f>
        <v>765.5529375157222</v>
      </c>
      <c r="E18" s="13">
        <f t="shared" si="2"/>
        <v>558.9739046901014</v>
      </c>
      <c r="F18" s="14">
        <f t="shared" si="3"/>
        <v>929</v>
      </c>
      <c r="H18" s="38">
        <f t="shared" si="0"/>
        <v>702.62</v>
      </c>
      <c r="I18" s="38">
        <f t="shared" si="0"/>
        <v>513.62</v>
      </c>
      <c r="J18" s="38">
        <f t="shared" si="0"/>
        <v>800</v>
      </c>
    </row>
    <row r="19" spans="1:10" ht="15">
      <c r="A19" s="2">
        <v>80</v>
      </c>
      <c r="B19" s="49">
        <v>595.5</v>
      </c>
      <c r="C19" s="4">
        <f t="shared" si="1"/>
        <v>595.5</v>
      </c>
      <c r="D19" s="12">
        <f>(C$33-C$2)*(1-EXP(-A19/60))+C$2</f>
        <v>816.8966736637095</v>
      </c>
      <c r="E19" s="13">
        <f t="shared" si="2"/>
        <v>595.9758150984276</v>
      </c>
      <c r="F19" s="14">
        <f t="shared" si="3"/>
        <v>1058</v>
      </c>
      <c r="H19" s="38">
        <f aca="true" t="shared" si="4" ref="H19:J27">H18</f>
        <v>702.62</v>
      </c>
      <c r="I19" s="38">
        <f t="shared" si="4"/>
        <v>513.62</v>
      </c>
      <c r="J19" s="38">
        <f t="shared" si="4"/>
        <v>800</v>
      </c>
    </row>
    <row r="20" spans="1:10" ht="15">
      <c r="A20" s="2">
        <v>90</v>
      </c>
      <c r="B20" s="49">
        <v>630</v>
      </c>
      <c r="C20" s="4">
        <f t="shared" si="1"/>
        <v>630</v>
      </c>
      <c r="D20" s="12">
        <f>(C$33-C$2)*(1-EXP(-A20/60))+C$2</f>
        <v>860.3582080005864</v>
      </c>
      <c r="E20" s="13">
        <f t="shared" si="2"/>
        <v>627.2972560451153</v>
      </c>
      <c r="F20" s="14">
        <f t="shared" si="3"/>
        <v>1187</v>
      </c>
      <c r="H20" s="38">
        <f t="shared" si="4"/>
        <v>702.62</v>
      </c>
      <c r="I20" s="38">
        <f t="shared" si="4"/>
        <v>513.62</v>
      </c>
      <c r="J20" s="38">
        <f t="shared" si="4"/>
        <v>800</v>
      </c>
    </row>
    <row r="21" spans="1:10" ht="15.75" thickBot="1">
      <c r="A21" s="3">
        <v>100</v>
      </c>
      <c r="B21" s="53">
        <v>660</v>
      </c>
      <c r="C21" s="4">
        <f t="shared" si="1"/>
        <v>660</v>
      </c>
      <c r="D21" s="15">
        <f>(C$33-C$2)*(1-EXP(-A21/60))+C$2</f>
        <v>897.1476025524587</v>
      </c>
      <c r="E21" s="13">
        <f t="shared" si="2"/>
        <v>653.8102834037272</v>
      </c>
      <c r="F21" s="14">
        <f t="shared" si="3"/>
        <v>1316</v>
      </c>
      <c r="H21" s="38">
        <f t="shared" si="4"/>
        <v>702.62</v>
      </c>
      <c r="I21" s="38">
        <f t="shared" si="4"/>
        <v>513.62</v>
      </c>
      <c r="J21" s="38">
        <f t="shared" si="4"/>
        <v>800</v>
      </c>
    </row>
    <row r="22" spans="1:10" ht="15.75" thickBot="1">
      <c r="A22" s="55">
        <v>100</v>
      </c>
      <c r="B22" s="53">
        <v>660</v>
      </c>
      <c r="C22" s="4">
        <f t="shared" si="1"/>
        <v>660</v>
      </c>
      <c r="D22" s="15">
        <f>(D$21-C$2)*(EXP(-(A22-A$21)/60))+C$2</f>
        <v>897.1476025524587</v>
      </c>
      <c r="E22" s="13">
        <f>($E$21-$C$2)*(EXP(-($A22-$A$21)/$C$36))+$C$2</f>
        <v>653.8102834037272</v>
      </c>
      <c r="F22" s="14">
        <f>(-(E$22-$C$2)*($A22-A$22)/C$36)+$E$22</f>
        <v>653.8102834037272</v>
      </c>
      <c r="H22" s="38">
        <f t="shared" si="4"/>
        <v>702.62</v>
      </c>
      <c r="I22" s="38">
        <f t="shared" si="4"/>
        <v>513.62</v>
      </c>
      <c r="J22" s="38">
        <f t="shared" si="4"/>
        <v>800</v>
      </c>
    </row>
    <row r="23" spans="1:10" ht="15.75" thickBot="1">
      <c r="A23" s="55">
        <v>110</v>
      </c>
      <c r="B23" s="50">
        <v>552.3</v>
      </c>
      <c r="C23" s="4">
        <f t="shared" si="1"/>
        <v>552.3</v>
      </c>
      <c r="D23" s="15">
        <f aca="true" t="shared" si="5" ref="D23:D29">(D$21-C$2)*(EXP(-(A23-A$21)/60))+C$2</f>
        <v>763.4105252429284</v>
      </c>
      <c r="E23" s="13">
        <f aca="true" t="shared" si="6" ref="E23:E29">($E$21-$C$2)*(EXP(-($A23-$A$21)/$C$36))+$C$2</f>
        <v>557.4299315996523</v>
      </c>
      <c r="F23" s="14">
        <f aca="true" t="shared" si="7" ref="F23:F29">(-(E$22-$C$2)*($A23-A$22)/C$36)+$E$22</f>
        <v>549.1752361697727</v>
      </c>
      <c r="G23" s="54"/>
      <c r="H23" s="38">
        <f>H21</f>
        <v>702.62</v>
      </c>
      <c r="I23" s="38">
        <f>I21</f>
        <v>513.62</v>
      </c>
      <c r="J23" s="38">
        <f>J21</f>
        <v>800</v>
      </c>
    </row>
    <row r="24" spans="1:10" ht="15.75" thickBot="1">
      <c r="A24" s="55">
        <v>120</v>
      </c>
      <c r="B24" s="50">
        <v>471.2</v>
      </c>
      <c r="C24" s="4">
        <f t="shared" si="1"/>
        <v>471.2</v>
      </c>
      <c r="D24" s="15">
        <f t="shared" si="5"/>
        <v>650.2045333601277</v>
      </c>
      <c r="E24" s="13">
        <f t="shared" si="6"/>
        <v>475.84572515897474</v>
      </c>
      <c r="F24" s="14">
        <f t="shared" si="7"/>
        <v>444.54018893581815</v>
      </c>
      <c r="G24" s="54"/>
      <c r="H24" s="38">
        <f t="shared" si="4"/>
        <v>702.62</v>
      </c>
      <c r="I24" s="38">
        <f t="shared" si="4"/>
        <v>513.62</v>
      </c>
      <c r="J24" s="38">
        <f t="shared" si="4"/>
        <v>800</v>
      </c>
    </row>
    <row r="25" spans="1:10" ht="15.75" thickBot="1">
      <c r="A25" s="55">
        <v>130</v>
      </c>
      <c r="B25" s="50">
        <v>405</v>
      </c>
      <c r="C25" s="4">
        <f t="shared" si="1"/>
        <v>405</v>
      </c>
      <c r="D25" s="15">
        <f t="shared" si="5"/>
        <v>554.3777300832218</v>
      </c>
      <c r="E25" s="13">
        <f t="shared" si="6"/>
        <v>406.78618536723803</v>
      </c>
      <c r="F25" s="14">
        <f t="shared" si="7"/>
        <v>339.9051417018636</v>
      </c>
      <c r="G25" s="54"/>
      <c r="H25" s="38">
        <f t="shared" si="4"/>
        <v>702.62</v>
      </c>
      <c r="I25" s="38">
        <f t="shared" si="4"/>
        <v>513.62</v>
      </c>
      <c r="J25" s="38">
        <f t="shared" si="4"/>
        <v>800</v>
      </c>
    </row>
    <row r="26" spans="1:10" ht="15.75" thickBot="1">
      <c r="A26" s="55">
        <v>140</v>
      </c>
      <c r="B26" s="50">
        <v>342</v>
      </c>
      <c r="C26" s="4">
        <f t="shared" si="1"/>
        <v>342</v>
      </c>
      <c r="D26" s="15">
        <f t="shared" si="5"/>
        <v>473.26209235463284</v>
      </c>
      <c r="E26" s="13">
        <f t="shared" si="6"/>
        <v>348.32854700417676</v>
      </c>
      <c r="F26" s="14">
        <f t="shared" si="7"/>
        <v>235.27009446790908</v>
      </c>
      <c r="G26" s="54"/>
      <c r="H26" s="38">
        <f t="shared" si="4"/>
        <v>702.62</v>
      </c>
      <c r="I26" s="38">
        <f t="shared" si="4"/>
        <v>513.62</v>
      </c>
      <c r="J26" s="38">
        <f t="shared" si="4"/>
        <v>800</v>
      </c>
    </row>
    <row r="27" spans="1:10" ht="15.75" thickBot="1">
      <c r="A27" s="55">
        <v>150</v>
      </c>
      <c r="B27" s="50">
        <v>300.5</v>
      </c>
      <c r="C27" s="4">
        <f t="shared" si="1"/>
        <v>300.5</v>
      </c>
      <c r="D27" s="15">
        <f t="shared" si="5"/>
        <v>404.59918741453475</v>
      </c>
      <c r="E27" s="13">
        <f t="shared" si="6"/>
        <v>298.8452244495809</v>
      </c>
      <c r="F27" s="14">
        <f t="shared" si="7"/>
        <v>130.63504723395454</v>
      </c>
      <c r="G27" s="54"/>
      <c r="H27" s="38">
        <f t="shared" si="4"/>
        <v>702.62</v>
      </c>
      <c r="I27" s="38">
        <f t="shared" si="4"/>
        <v>513.62</v>
      </c>
      <c r="J27" s="38">
        <f t="shared" si="4"/>
        <v>800</v>
      </c>
    </row>
    <row r="28" spans="1:10" ht="15.75" thickBot="1">
      <c r="A28" s="55">
        <v>160</v>
      </c>
      <c r="B28" s="50">
        <v>261.3</v>
      </c>
      <c r="C28" s="4">
        <f t="shared" si="1"/>
        <v>261.3</v>
      </c>
      <c r="D28" s="15">
        <f t="shared" si="5"/>
        <v>346.47729320484024</v>
      </c>
      <c r="E28" s="13">
        <f t="shared" si="6"/>
        <v>256.958496220248</v>
      </c>
      <c r="F28" s="14">
        <f t="shared" si="7"/>
        <v>26</v>
      </c>
      <c r="G28" s="54"/>
      <c r="H28" s="38">
        <f>H26</f>
        <v>702.62</v>
      </c>
      <c r="I28" s="38">
        <f>I26</f>
        <v>513.62</v>
      </c>
      <c r="J28" s="38">
        <f>J26</f>
        <v>800</v>
      </c>
    </row>
    <row r="29" spans="1:10" ht="15.75" thickBot="1">
      <c r="A29" s="56">
        <v>170</v>
      </c>
      <c r="B29" s="53">
        <v>216</v>
      </c>
      <c r="C29" s="4">
        <f t="shared" si="1"/>
        <v>216</v>
      </c>
      <c r="D29" s="15">
        <f t="shared" si="5"/>
        <v>297.27817194030825</v>
      </c>
      <c r="E29" s="13">
        <f t="shared" si="6"/>
        <v>221.5021462586579</v>
      </c>
      <c r="F29" s="14">
        <f t="shared" si="7"/>
        <v>-78.63504723395454</v>
      </c>
      <c r="G29" s="54"/>
      <c r="H29" s="38">
        <f>H20</f>
        <v>702.62</v>
      </c>
      <c r="I29" s="38">
        <f>I20</f>
        <v>513.62</v>
      </c>
      <c r="J29" s="38">
        <f>J20</f>
        <v>800</v>
      </c>
    </row>
    <row r="30" spans="1:3" ht="12.75">
      <c r="A30" s="1"/>
      <c r="B30" s="1"/>
      <c r="C30" s="1"/>
    </row>
    <row r="31" spans="1:7" ht="13.5" thickBot="1">
      <c r="A31" s="1"/>
      <c r="B31" s="1"/>
      <c r="C31" s="1"/>
      <c r="E31" s="10" t="s">
        <v>4</v>
      </c>
      <c r="F31" s="16">
        <f>(F17-F2)</f>
        <v>774</v>
      </c>
      <c r="G31" s="10" t="s">
        <v>5</v>
      </c>
    </row>
    <row r="32" spans="3:6" ht="12.75">
      <c r="C32" s="44" t="s">
        <v>18</v>
      </c>
      <c r="F32">
        <f>F31/60</f>
        <v>12.9</v>
      </c>
    </row>
    <row r="33" spans="1:7" ht="12.75">
      <c r="A33" s="18" t="s">
        <v>8</v>
      </c>
      <c r="B33" s="29" t="s">
        <v>16</v>
      </c>
      <c r="C33" s="45">
        <v>1100</v>
      </c>
      <c r="D33" s="29" t="s">
        <v>7</v>
      </c>
      <c r="E33" s="28">
        <v>0.63</v>
      </c>
      <c r="F33" s="36">
        <f>F$2+0.63*(C33-F$2)</f>
        <v>702.62</v>
      </c>
      <c r="G33" s="36" t="s">
        <v>7</v>
      </c>
    </row>
    <row r="34" spans="1:7" ht="18.75" thickBot="1">
      <c r="A34" s="26" t="s">
        <v>9</v>
      </c>
      <c r="B34" s="43" t="s">
        <v>9</v>
      </c>
      <c r="C34" s="46">
        <v>800</v>
      </c>
      <c r="D34" s="34" t="s">
        <v>7</v>
      </c>
      <c r="E34" s="27">
        <v>0.63</v>
      </c>
      <c r="F34" s="37">
        <f>F$2+0.63*(C34-F$2)</f>
        <v>513.62</v>
      </c>
      <c r="G34" s="11" t="s">
        <v>7</v>
      </c>
    </row>
    <row r="35" spans="1:7" ht="18">
      <c r="A35" s="25" t="s">
        <v>6</v>
      </c>
      <c r="B35" s="25"/>
      <c r="C35" s="35">
        <v>26</v>
      </c>
      <c r="D35" s="25" t="s">
        <v>7</v>
      </c>
      <c r="E35" s="47" t="s">
        <v>19</v>
      </c>
      <c r="F35" s="47">
        <v>18</v>
      </c>
      <c r="G35" s="47" t="s">
        <v>7</v>
      </c>
    </row>
    <row r="36" spans="1:5" ht="18">
      <c r="A36" s="11" t="s">
        <v>10</v>
      </c>
      <c r="B36" s="26" t="s">
        <v>9</v>
      </c>
      <c r="C36" s="34">
        <v>60</v>
      </c>
      <c r="D36" s="33" t="s">
        <v>11</v>
      </c>
      <c r="E36" s="1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4.28125" style="0" customWidth="1"/>
    <col min="2" max="2" width="14.28125" style="0" hidden="1" customWidth="1"/>
    <col min="3" max="3" width="15.57421875" style="0" customWidth="1"/>
    <col min="4" max="4" width="10.7109375" style="0" customWidth="1"/>
    <col min="5" max="5" width="18.57421875" style="0" customWidth="1"/>
    <col min="6" max="6" width="14.421875" style="0" customWidth="1"/>
    <col min="7" max="7" width="2.7109375" style="0" customWidth="1"/>
    <col min="8" max="8" width="8.00390625" style="0" customWidth="1"/>
    <col min="9" max="9" width="8.57421875" style="0" customWidth="1"/>
    <col min="10" max="10" width="11.421875" style="0" customWidth="1"/>
  </cols>
  <sheetData>
    <row r="1" spans="1:12" ht="38.25">
      <c r="A1" s="5" t="s">
        <v>0</v>
      </c>
      <c r="B1" s="6" t="s">
        <v>12</v>
      </c>
      <c r="C1" s="6" t="s">
        <v>13</v>
      </c>
      <c r="D1" s="7" t="s">
        <v>20</v>
      </c>
      <c r="E1" s="8" t="s">
        <v>2</v>
      </c>
      <c r="F1" s="9" t="s">
        <v>3</v>
      </c>
      <c r="G1" s="40"/>
      <c r="H1" s="41" t="s">
        <v>14</v>
      </c>
      <c r="I1" s="40" t="s">
        <v>15</v>
      </c>
      <c r="J1" s="40" t="s">
        <v>17</v>
      </c>
      <c r="K1" s="42"/>
      <c r="L1" s="42"/>
    </row>
    <row r="2" spans="1:10" ht="15">
      <c r="A2" s="30">
        <v>0</v>
      </c>
      <c r="B2" s="48">
        <v>26</v>
      </c>
      <c r="C2" s="31">
        <f>C35</f>
        <v>12</v>
      </c>
      <c r="D2" s="32">
        <f>($C$33-$C$2)*(1-EXP(-$A2/60))+$C$2</f>
        <v>12</v>
      </c>
      <c r="E2" s="32">
        <f>($C$34-$C$2)*(1-EXP(-$A2/$C$36))+$C$2</f>
        <v>12</v>
      </c>
      <c r="F2" s="32">
        <f>(($C$34-$C$2)*$A2/$C$36)+$C$2</f>
        <v>12</v>
      </c>
      <c r="H2" s="38">
        <f>F33</f>
        <v>130.44</v>
      </c>
      <c r="I2" s="39">
        <f>F34</f>
        <v>508.44</v>
      </c>
      <c r="J2">
        <f>C34</f>
        <v>800</v>
      </c>
    </row>
    <row r="3" spans="1:10" ht="15">
      <c r="A3" s="2">
        <v>1</v>
      </c>
      <c r="B3" s="49">
        <v>28.4</v>
      </c>
      <c r="C3" s="4">
        <f>B3-(B$2-C$2)</f>
        <v>14.399999999999999</v>
      </c>
      <c r="D3" s="12">
        <f>(C$33-C$2)*(1-EXP(-(A3-3)/60))+C$2</f>
        <v>5.627718659448068</v>
      </c>
      <c r="E3" s="13">
        <f>($C$34-$C$2)*(1-EXP(-$A3/$C$36))+$C$2</f>
        <v>25.469754649574696</v>
      </c>
      <c r="F3" s="14">
        <f>(($C$34-$C$2)*$A3/C$36)+$C$2</f>
        <v>25.586206896551722</v>
      </c>
      <c r="H3" s="38">
        <f aca="true" t="shared" si="0" ref="H3:J18">H2</f>
        <v>130.44</v>
      </c>
      <c r="I3" s="38">
        <f t="shared" si="0"/>
        <v>508.44</v>
      </c>
      <c r="J3" s="38">
        <f t="shared" si="0"/>
        <v>800</v>
      </c>
    </row>
    <row r="4" spans="1:10" ht="15">
      <c r="A4" s="2">
        <v>2</v>
      </c>
      <c r="B4" s="49">
        <v>32.6</v>
      </c>
      <c r="C4" s="4">
        <f aca="true" t="shared" si="1" ref="C4:C29">B4-(B$2-C$2)</f>
        <v>18.6</v>
      </c>
      <c r="D4" s="12">
        <f>(C$33-C$2)*(1-EXP(-(A4-3)/60))+C$2</f>
        <v>8.840409887382952</v>
      </c>
      <c r="E4" s="13">
        <f aca="true" t="shared" si="2" ref="E4:E22">($C$34-$C$2)*(1-EXP(-$A4/$C$36))+$C$2</f>
        <v>38.70926273783</v>
      </c>
      <c r="F4" s="14">
        <f aca="true" t="shared" si="3" ref="F4:F29">(($C$34-$C$2)*$A4/C$36)+$C$2</f>
        <v>39.172413793103445</v>
      </c>
      <c r="H4" s="38">
        <f t="shared" si="0"/>
        <v>130.44</v>
      </c>
      <c r="I4" s="38">
        <f t="shared" si="0"/>
        <v>508.44</v>
      </c>
      <c r="J4" s="38">
        <f t="shared" si="0"/>
        <v>800</v>
      </c>
    </row>
    <row r="5" spans="1:10" ht="15">
      <c r="A5" s="2">
        <v>3</v>
      </c>
      <c r="B5" s="49">
        <v>40.5</v>
      </c>
      <c r="C5" s="4">
        <f t="shared" si="1"/>
        <v>26.5</v>
      </c>
      <c r="D5" s="12">
        <f>(C$33-C$2)*(1-EXP(-(A5-3)/60))+C$2</f>
        <v>12</v>
      </c>
      <c r="E5" s="13">
        <f t="shared" si="2"/>
        <v>51.72246000675799</v>
      </c>
      <c r="F5" s="14">
        <f t="shared" si="3"/>
        <v>52.758620689655174</v>
      </c>
      <c r="H5" s="38">
        <f t="shared" si="0"/>
        <v>130.44</v>
      </c>
      <c r="I5" s="38">
        <f t="shared" si="0"/>
        <v>508.44</v>
      </c>
      <c r="J5" s="38">
        <f t="shared" si="0"/>
        <v>800</v>
      </c>
    </row>
    <row r="6" spans="1:10" ht="15">
      <c r="A6" s="2">
        <v>4</v>
      </c>
      <c r="B6" s="49">
        <v>51</v>
      </c>
      <c r="C6" s="4">
        <f t="shared" si="1"/>
        <v>37</v>
      </c>
      <c r="D6" s="12">
        <f>(C$33-C$2)*(1-EXP(-(A6-3)/60))+C$2</f>
        <v>15.107366681535911</v>
      </c>
      <c r="E6" s="13">
        <f t="shared" si="2"/>
        <v>64.51321492236247</v>
      </c>
      <c r="F6" s="14">
        <f t="shared" si="3"/>
        <v>66.34482758620689</v>
      </c>
      <c r="H6" s="38">
        <f t="shared" si="0"/>
        <v>130.44</v>
      </c>
      <c r="I6" s="38">
        <f t="shared" si="0"/>
        <v>508.44</v>
      </c>
      <c r="J6" s="38">
        <f t="shared" si="0"/>
        <v>800</v>
      </c>
    </row>
    <row r="7" spans="1:10" ht="15">
      <c r="A7" s="2">
        <v>5</v>
      </c>
      <c r="B7" s="49">
        <v>63.5</v>
      </c>
      <c r="C7" s="4">
        <f t="shared" si="1"/>
        <v>49.5</v>
      </c>
      <c r="D7" s="12">
        <f aca="true" t="shared" si="4" ref="D7:D21">(C$33-C$2)*(1-EXP(-(A7-3)/60))+C$2</f>
        <v>18.16337310938289</v>
      </c>
      <c r="E7" s="13">
        <f t="shared" si="2"/>
        <v>77.0853298246471</v>
      </c>
      <c r="F7" s="14">
        <f t="shared" si="3"/>
        <v>79.93103448275862</v>
      </c>
      <c r="H7" s="38">
        <f t="shared" si="0"/>
        <v>130.44</v>
      </c>
      <c r="I7" s="38">
        <f t="shared" si="0"/>
        <v>508.44</v>
      </c>
      <c r="J7" s="38">
        <f t="shared" si="0"/>
        <v>800</v>
      </c>
    </row>
    <row r="8" spans="1:10" ht="15">
      <c r="A8" s="2">
        <v>6</v>
      </c>
      <c r="B8" s="49">
        <v>77</v>
      </c>
      <c r="C8" s="4">
        <f t="shared" si="1"/>
        <v>63</v>
      </c>
      <c r="D8" s="12">
        <f t="shared" si="4"/>
        <v>21.168868193865766</v>
      </c>
      <c r="E8" s="13">
        <f t="shared" si="2"/>
        <v>89.44254205794688</v>
      </c>
      <c r="F8" s="14">
        <f t="shared" si="3"/>
        <v>93.51724137931035</v>
      </c>
      <c r="H8" s="38">
        <f t="shared" si="0"/>
        <v>130.44</v>
      </c>
      <c r="I8" s="38">
        <f t="shared" si="0"/>
        <v>508.44</v>
      </c>
      <c r="J8" s="38">
        <f t="shared" si="0"/>
        <v>800</v>
      </c>
    </row>
    <row r="9" spans="1:10" ht="15">
      <c r="A9" s="2">
        <v>7</v>
      </c>
      <c r="B9" s="49">
        <v>91</v>
      </c>
      <c r="C9" s="4">
        <f t="shared" si="1"/>
        <v>77</v>
      </c>
      <c r="D9" s="12">
        <f t="shared" si="4"/>
        <v>24.124686814055856</v>
      </c>
      <c r="E9" s="13">
        <f t="shared" si="2"/>
        <v>101.58852508193797</v>
      </c>
      <c r="F9" s="14">
        <f t="shared" si="3"/>
        <v>107.10344827586206</v>
      </c>
      <c r="H9" s="38">
        <f t="shared" si="0"/>
        <v>130.44</v>
      </c>
      <c r="I9" s="38">
        <f t="shared" si="0"/>
        <v>508.44</v>
      </c>
      <c r="J9" s="38">
        <f t="shared" si="0"/>
        <v>800</v>
      </c>
    </row>
    <row r="10" spans="1:10" ht="15">
      <c r="A10" s="2">
        <v>8</v>
      </c>
      <c r="B10" s="49">
        <v>110.9</v>
      </c>
      <c r="C10" s="4">
        <f t="shared" si="1"/>
        <v>96.9</v>
      </c>
      <c r="D10" s="12">
        <f t="shared" si="4"/>
        <v>27.031650049687222</v>
      </c>
      <c r="E10" s="13">
        <f t="shared" si="2"/>
        <v>113.52688956365614</v>
      </c>
      <c r="F10" s="14">
        <f t="shared" si="3"/>
        <v>120.6896551724138</v>
      </c>
      <c r="H10" s="38">
        <f t="shared" si="0"/>
        <v>130.44</v>
      </c>
      <c r="I10" s="38">
        <f t="shared" si="0"/>
        <v>508.44</v>
      </c>
      <c r="J10" s="38">
        <f t="shared" si="0"/>
        <v>800</v>
      </c>
    </row>
    <row r="11" spans="1:10" ht="15">
      <c r="A11" s="2">
        <v>9</v>
      </c>
      <c r="B11" s="49">
        <v>126</v>
      </c>
      <c r="C11" s="4">
        <f t="shared" si="1"/>
        <v>112</v>
      </c>
      <c r="D11" s="12">
        <f t="shared" si="4"/>
        <v>29.89056540923961</v>
      </c>
      <c r="E11" s="13">
        <f t="shared" si="2"/>
        <v>125.26118445084903</v>
      </c>
      <c r="F11" s="14">
        <f t="shared" si="3"/>
        <v>134.27586206896552</v>
      </c>
      <c r="H11" s="38">
        <f t="shared" si="0"/>
        <v>130.44</v>
      </c>
      <c r="I11" s="38">
        <f t="shared" si="0"/>
        <v>508.44</v>
      </c>
      <c r="J11" s="38">
        <f t="shared" si="0"/>
        <v>800</v>
      </c>
    </row>
    <row r="12" spans="1:10" ht="15">
      <c r="A12" s="2">
        <v>10</v>
      </c>
      <c r="B12" s="49">
        <v>140.7</v>
      </c>
      <c r="C12" s="4">
        <f t="shared" si="1"/>
        <v>126.69999999999999</v>
      </c>
      <c r="D12" s="12">
        <f t="shared" si="4"/>
        <v>32.70222705425152</v>
      </c>
      <c r="E12" s="13">
        <f t="shared" si="2"/>
        <v>136.7948980269806</v>
      </c>
      <c r="F12" s="14">
        <f t="shared" si="3"/>
        <v>147.86206896551724</v>
      </c>
      <c r="H12" s="38">
        <f t="shared" si="0"/>
        <v>130.44</v>
      </c>
      <c r="I12" s="38">
        <f t="shared" si="0"/>
        <v>508.44</v>
      </c>
      <c r="J12" s="38">
        <f t="shared" si="0"/>
        <v>800</v>
      </c>
    </row>
    <row r="13" spans="1:10" ht="15">
      <c r="A13" s="2">
        <v>20</v>
      </c>
      <c r="B13" s="49">
        <v>226.2</v>
      </c>
      <c r="C13" s="4">
        <f t="shared" si="1"/>
        <v>212.2</v>
      </c>
      <c r="D13" s="12">
        <f t="shared" si="4"/>
        <v>58.38549258652452</v>
      </c>
      <c r="E13" s="13">
        <f t="shared" si="2"/>
        <v>241.82613288953934</v>
      </c>
      <c r="F13" s="14">
        <f t="shared" si="3"/>
        <v>283.7241379310345</v>
      </c>
      <c r="H13" s="38">
        <f t="shared" si="0"/>
        <v>130.44</v>
      </c>
      <c r="I13" s="38">
        <f t="shared" si="0"/>
        <v>508.44</v>
      </c>
      <c r="J13" s="38">
        <f t="shared" si="0"/>
        <v>800</v>
      </c>
    </row>
    <row r="14" spans="1:10" ht="15">
      <c r="A14" s="2">
        <v>30</v>
      </c>
      <c r="B14" s="49">
        <v>308.3</v>
      </c>
      <c r="C14" s="4">
        <f t="shared" si="1"/>
        <v>294.3</v>
      </c>
      <c r="D14" s="12">
        <f t="shared" si="4"/>
        <v>80.12590749510662</v>
      </c>
      <c r="E14" s="13">
        <f t="shared" si="2"/>
        <v>330.22365932021876</v>
      </c>
      <c r="F14" s="14">
        <f t="shared" si="3"/>
        <v>419.58620689655174</v>
      </c>
      <c r="H14" s="38">
        <f t="shared" si="0"/>
        <v>130.44</v>
      </c>
      <c r="I14" s="38">
        <f t="shared" si="0"/>
        <v>508.44</v>
      </c>
      <c r="J14" s="38">
        <f t="shared" si="0"/>
        <v>800</v>
      </c>
    </row>
    <row r="15" spans="1:10" ht="15">
      <c r="A15" s="2">
        <v>40</v>
      </c>
      <c r="B15" s="49">
        <v>382</v>
      </c>
      <c r="C15" s="4">
        <f t="shared" si="1"/>
        <v>368</v>
      </c>
      <c r="D15" s="12">
        <f t="shared" si="4"/>
        <v>98.52877140676082</v>
      </c>
      <c r="E15" s="13">
        <f t="shared" si="2"/>
        <v>404.6217437499414</v>
      </c>
      <c r="F15" s="14">
        <f t="shared" si="3"/>
        <v>555.448275862069</v>
      </c>
      <c r="H15" s="38">
        <f t="shared" si="0"/>
        <v>130.44</v>
      </c>
      <c r="I15" s="38">
        <f t="shared" si="0"/>
        <v>508.44</v>
      </c>
      <c r="J15" s="38">
        <f t="shared" si="0"/>
        <v>800</v>
      </c>
    </row>
    <row r="16" spans="1:10" ht="15.75" thickBot="1">
      <c r="A16" s="19">
        <v>50</v>
      </c>
      <c r="B16" s="50">
        <v>451.1</v>
      </c>
      <c r="C16" s="4">
        <f t="shared" si="1"/>
        <v>437.1</v>
      </c>
      <c r="D16" s="12">
        <f t="shared" si="4"/>
        <v>114.1064593936251</v>
      </c>
      <c r="E16" s="13">
        <f t="shared" si="2"/>
        <v>467.23746604792547</v>
      </c>
      <c r="F16" s="14">
        <f t="shared" si="3"/>
        <v>691.3103448275862</v>
      </c>
      <c r="H16" s="38">
        <f t="shared" si="0"/>
        <v>130.44</v>
      </c>
      <c r="I16" s="38">
        <f t="shared" si="0"/>
        <v>508.44</v>
      </c>
      <c r="J16" s="38">
        <f t="shared" si="0"/>
        <v>800</v>
      </c>
    </row>
    <row r="17" spans="1:10" ht="15.75" thickBot="1">
      <c r="A17" s="23">
        <v>60</v>
      </c>
      <c r="B17" s="51">
        <v>511</v>
      </c>
      <c r="C17" s="4">
        <f t="shared" si="1"/>
        <v>497</v>
      </c>
      <c r="D17" s="12">
        <f t="shared" si="4"/>
        <v>127.29268759055377</v>
      </c>
      <c r="E17" s="13">
        <f t="shared" si="2"/>
        <v>519.9367890069976</v>
      </c>
      <c r="F17" s="14">
        <f t="shared" si="3"/>
        <v>827.1724137931035</v>
      </c>
      <c r="H17" s="38">
        <f t="shared" si="0"/>
        <v>130.44</v>
      </c>
      <c r="I17" s="38">
        <f t="shared" si="0"/>
        <v>508.44</v>
      </c>
      <c r="J17" s="38">
        <f t="shared" si="0"/>
        <v>800</v>
      </c>
    </row>
    <row r="18" spans="1:10" ht="15">
      <c r="A18" s="21">
        <v>70</v>
      </c>
      <c r="B18" s="52">
        <v>556.5</v>
      </c>
      <c r="C18" s="4">
        <f t="shared" si="1"/>
        <v>542.5</v>
      </c>
      <c r="D18" s="12">
        <f t="shared" si="4"/>
        <v>138.4545887794912</v>
      </c>
      <c r="E18" s="13">
        <f t="shared" si="2"/>
        <v>564.2901644600184</v>
      </c>
      <c r="F18" s="14">
        <f t="shared" si="3"/>
        <v>963.0344827586207</v>
      </c>
      <c r="H18" s="38">
        <f t="shared" si="0"/>
        <v>130.44</v>
      </c>
      <c r="I18" s="38">
        <f t="shared" si="0"/>
        <v>508.44</v>
      </c>
      <c r="J18" s="38">
        <f t="shared" si="0"/>
        <v>800</v>
      </c>
    </row>
    <row r="19" spans="1:10" ht="15">
      <c r="A19" s="2">
        <v>80</v>
      </c>
      <c r="B19" s="49">
        <v>595.5</v>
      </c>
      <c r="C19" s="4">
        <f t="shared" si="1"/>
        <v>581.5</v>
      </c>
      <c r="D19" s="12">
        <f t="shared" si="4"/>
        <v>147.90293415096158</v>
      </c>
      <c r="E19" s="13">
        <f t="shared" si="2"/>
        <v>601.6193331023642</v>
      </c>
      <c r="F19" s="14">
        <f t="shared" si="3"/>
        <v>1098.896551724138</v>
      </c>
      <c r="H19" s="38">
        <f aca="true" t="shared" si="5" ref="H19:J27">H18</f>
        <v>130.44</v>
      </c>
      <c r="I19" s="38">
        <f t="shared" si="5"/>
        <v>508.44</v>
      </c>
      <c r="J19" s="38">
        <f t="shared" si="5"/>
        <v>800</v>
      </c>
    </row>
    <row r="20" spans="1:10" ht="15">
      <c r="A20" s="2">
        <v>90</v>
      </c>
      <c r="B20" s="49">
        <v>630</v>
      </c>
      <c r="C20" s="4">
        <f t="shared" si="1"/>
        <v>616</v>
      </c>
      <c r="D20" s="12">
        <f t="shared" si="4"/>
        <v>155.90078583836603</v>
      </c>
      <c r="E20" s="13">
        <f t="shared" si="2"/>
        <v>633.0367126658348</v>
      </c>
      <c r="F20" s="14">
        <f t="shared" si="3"/>
        <v>1234.7586206896551</v>
      </c>
      <c r="H20" s="38">
        <f t="shared" si="5"/>
        <v>130.44</v>
      </c>
      <c r="I20" s="38">
        <f t="shared" si="5"/>
        <v>508.44</v>
      </c>
      <c r="J20" s="38">
        <f t="shared" si="5"/>
        <v>800</v>
      </c>
    </row>
    <row r="21" spans="1:10" ht="15.75" thickBot="1">
      <c r="A21" s="3">
        <v>100</v>
      </c>
      <c r="B21" s="53">
        <v>660</v>
      </c>
      <c r="C21" s="4">
        <f t="shared" si="1"/>
        <v>646</v>
      </c>
      <c r="D21" s="12">
        <f t="shared" si="4"/>
        <v>162.6708211301395</v>
      </c>
      <c r="E21" s="13">
        <f t="shared" si="2"/>
        <v>659.4785482205513</v>
      </c>
      <c r="F21" s="14">
        <f t="shared" si="3"/>
        <v>1370.6206896551723</v>
      </c>
      <c r="H21" s="38">
        <f t="shared" si="5"/>
        <v>130.44</v>
      </c>
      <c r="I21" s="38">
        <f t="shared" si="5"/>
        <v>508.44</v>
      </c>
      <c r="J21" s="38">
        <f t="shared" si="5"/>
        <v>800</v>
      </c>
    </row>
    <row r="22" spans="1:10" ht="15.75" thickBot="1">
      <c r="A22" s="55">
        <v>100</v>
      </c>
      <c r="B22" s="53">
        <v>660</v>
      </c>
      <c r="C22" s="4">
        <f t="shared" si="1"/>
        <v>646</v>
      </c>
      <c r="D22" s="15">
        <f>(D$21-C$2)*(EXP(-(A22-A$21)/60))+C$2</f>
        <v>162.6708211301395</v>
      </c>
      <c r="E22" s="57">
        <f>($E$21-$C$2)*(EXP(-($A22-$A$21)/$C$36))+$C$2</f>
        <v>659.4785482205513</v>
      </c>
      <c r="F22" s="14">
        <f>(-(E$22-$C$2)*($A22-A$22)/C$36)+$E$22</f>
        <v>659.4785482205513</v>
      </c>
      <c r="H22" s="38">
        <f t="shared" si="5"/>
        <v>130.44</v>
      </c>
      <c r="I22" s="38">
        <f t="shared" si="5"/>
        <v>508.44</v>
      </c>
      <c r="J22" s="38">
        <f t="shared" si="5"/>
        <v>800</v>
      </c>
    </row>
    <row r="23" spans="1:10" ht="15.75" thickBot="1">
      <c r="A23" s="55">
        <v>110</v>
      </c>
      <c r="B23" s="50">
        <v>552.3</v>
      </c>
      <c r="C23" s="4">
        <f t="shared" si="1"/>
        <v>538.3</v>
      </c>
      <c r="D23" s="15">
        <f aca="true" t="shared" si="6" ref="D23:D29">(D$21-C$2)*(EXP(-(A23-A$21)/60))+C$2</f>
        <v>139.5400965609257</v>
      </c>
      <c r="E23" s="57">
        <f aca="true" t="shared" si="7" ref="E23:E29">($E$21-$C$2)*(EXP(-($A23-$A$21)/$C$36))+$C$2</f>
        <v>556.9379144644076</v>
      </c>
      <c r="F23" s="14">
        <f aca="true" t="shared" si="8" ref="F23:F29">(-(E$22-$C$2)*($A23-A$22)/C$36)+$E$22</f>
        <v>547.844315768732</v>
      </c>
      <c r="G23" s="54"/>
      <c r="H23" s="38">
        <f>H21</f>
        <v>130.44</v>
      </c>
      <c r="I23" s="38">
        <f>I21</f>
        <v>508.44</v>
      </c>
      <c r="J23" s="38">
        <f>J21</f>
        <v>800</v>
      </c>
    </row>
    <row r="24" spans="1:10" ht="15.75" thickBot="1">
      <c r="A24" s="55">
        <v>120</v>
      </c>
      <c r="B24" s="50">
        <v>471.2</v>
      </c>
      <c r="C24" s="4">
        <f t="shared" si="1"/>
        <v>457.2</v>
      </c>
      <c r="D24" s="15">
        <f t="shared" si="6"/>
        <v>119.96036092960784</v>
      </c>
      <c r="E24" s="57">
        <f t="shared" si="7"/>
        <v>470.6365547351929</v>
      </c>
      <c r="F24" s="14">
        <f t="shared" si="8"/>
        <v>436.2100833169129</v>
      </c>
      <c r="G24" s="54"/>
      <c r="H24" s="38">
        <f t="shared" si="5"/>
        <v>130.44</v>
      </c>
      <c r="I24" s="38">
        <f t="shared" si="5"/>
        <v>508.44</v>
      </c>
      <c r="J24" s="38">
        <f t="shared" si="5"/>
        <v>800</v>
      </c>
    </row>
    <row r="25" spans="1:10" ht="15.75" thickBot="1">
      <c r="A25" s="55">
        <v>130</v>
      </c>
      <c r="B25" s="50">
        <v>405</v>
      </c>
      <c r="C25" s="4">
        <f t="shared" si="1"/>
        <v>391</v>
      </c>
      <c r="D25" s="15">
        <f t="shared" si="6"/>
        <v>103.3864725395077</v>
      </c>
      <c r="E25" s="57">
        <f t="shared" si="7"/>
        <v>398.002668847345</v>
      </c>
      <c r="F25" s="14">
        <f t="shared" si="8"/>
        <v>324.57585086509374</v>
      </c>
      <c r="G25" s="54"/>
      <c r="H25" s="38">
        <f t="shared" si="5"/>
        <v>130.44</v>
      </c>
      <c r="I25" s="38">
        <f t="shared" si="5"/>
        <v>508.44</v>
      </c>
      <c r="J25" s="38">
        <f t="shared" si="5"/>
        <v>800</v>
      </c>
    </row>
    <row r="26" spans="1:10" ht="15.75" thickBot="1">
      <c r="A26" s="55">
        <v>140</v>
      </c>
      <c r="B26" s="50">
        <v>342</v>
      </c>
      <c r="C26" s="4">
        <f t="shared" si="1"/>
        <v>328</v>
      </c>
      <c r="D26" s="15">
        <f t="shared" si="6"/>
        <v>89.35697890691121</v>
      </c>
      <c r="E26" s="57">
        <f t="shared" si="7"/>
        <v>336.8717504502044</v>
      </c>
      <c r="F26" s="14">
        <f t="shared" si="8"/>
        <v>212.94161841327457</v>
      </c>
      <c r="G26" s="54"/>
      <c r="H26" s="38">
        <f t="shared" si="5"/>
        <v>130.44</v>
      </c>
      <c r="I26" s="38">
        <f t="shared" si="5"/>
        <v>508.44</v>
      </c>
      <c r="J26" s="38">
        <f t="shared" si="5"/>
        <v>800</v>
      </c>
    </row>
    <row r="27" spans="1:10" ht="15.75" thickBot="1">
      <c r="A27" s="55">
        <v>150</v>
      </c>
      <c r="B27" s="50">
        <v>300.5</v>
      </c>
      <c r="C27" s="4">
        <f t="shared" si="1"/>
        <v>286.5</v>
      </c>
      <c r="D27" s="15">
        <f t="shared" si="6"/>
        <v>77.48126893744904</v>
      </c>
      <c r="E27" s="57">
        <f t="shared" si="7"/>
        <v>285.42208424553445</v>
      </c>
      <c r="F27" s="14">
        <f t="shared" si="8"/>
        <v>101.30738596145534</v>
      </c>
      <c r="G27" s="54"/>
      <c r="H27" s="38">
        <f t="shared" si="5"/>
        <v>130.44</v>
      </c>
      <c r="I27" s="38">
        <f t="shared" si="5"/>
        <v>508.44</v>
      </c>
      <c r="J27" s="38">
        <f t="shared" si="5"/>
        <v>800</v>
      </c>
    </row>
    <row r="28" spans="1:10" ht="15.75" thickBot="1">
      <c r="A28" s="55">
        <v>160</v>
      </c>
      <c r="B28" s="50">
        <v>261.3</v>
      </c>
      <c r="C28" s="4">
        <f t="shared" si="1"/>
        <v>247.3</v>
      </c>
      <c r="D28" s="15">
        <f t="shared" si="6"/>
        <v>67.42869747819807</v>
      </c>
      <c r="E28" s="57">
        <f t="shared" si="7"/>
        <v>242.12045845651664</v>
      </c>
      <c r="F28" s="14">
        <f t="shared" si="8"/>
        <v>-10.326846490363778</v>
      </c>
      <c r="G28" s="54"/>
      <c r="H28" s="38">
        <f>H26</f>
        <v>130.44</v>
      </c>
      <c r="I28" s="38">
        <f>I26</f>
        <v>508.44</v>
      </c>
      <c r="J28" s="38">
        <f>J26</f>
        <v>800</v>
      </c>
    </row>
    <row r="29" spans="1:10" ht="15.75" thickBot="1">
      <c r="A29" s="56">
        <v>170</v>
      </c>
      <c r="B29" s="53">
        <v>216</v>
      </c>
      <c r="C29" s="4">
        <f t="shared" si="1"/>
        <v>202</v>
      </c>
      <c r="D29" s="15">
        <f t="shared" si="6"/>
        <v>58.919379449785126</v>
      </c>
      <c r="E29" s="57">
        <f t="shared" si="7"/>
        <v>205.67647476742653</v>
      </c>
      <c r="F29" s="14">
        <f t="shared" si="8"/>
        <v>-121.96107894218301</v>
      </c>
      <c r="G29" s="54"/>
      <c r="H29" s="38">
        <f>H20</f>
        <v>130.44</v>
      </c>
      <c r="I29" s="38">
        <f>I20</f>
        <v>508.44</v>
      </c>
      <c r="J29" s="38">
        <f>J20</f>
        <v>800</v>
      </c>
    </row>
    <row r="30" spans="1:3" ht="12.75">
      <c r="A30" s="1"/>
      <c r="B30" s="1"/>
      <c r="C30" s="1"/>
    </row>
    <row r="31" spans="1:7" ht="13.5" thickBot="1">
      <c r="A31" s="1"/>
      <c r="B31" s="1"/>
      <c r="C31" s="1"/>
      <c r="E31" s="10" t="s">
        <v>4</v>
      </c>
      <c r="F31" s="16">
        <f>(F17-F2)</f>
        <v>815.1724137931035</v>
      </c>
      <c r="G31" s="10" t="s">
        <v>5</v>
      </c>
    </row>
    <row r="32" spans="3:6" ht="12.75">
      <c r="C32" s="44" t="s">
        <v>18</v>
      </c>
      <c r="F32">
        <f>F31/60</f>
        <v>13.586206896551724</v>
      </c>
    </row>
    <row r="33" spans="1:7" ht="12.75">
      <c r="A33" s="18" t="s">
        <v>8</v>
      </c>
      <c r="B33" s="29" t="s">
        <v>16</v>
      </c>
      <c r="C33" s="45">
        <v>200</v>
      </c>
      <c r="D33" s="29" t="s">
        <v>7</v>
      </c>
      <c r="E33" s="28">
        <v>0.63</v>
      </c>
      <c r="F33" s="36">
        <f>F$2+0.63*(C33-F$2)</f>
        <v>130.44</v>
      </c>
      <c r="G33" s="36" t="s">
        <v>7</v>
      </c>
    </row>
    <row r="34" spans="1:7" ht="18.75" thickBot="1">
      <c r="A34" s="26" t="s">
        <v>9</v>
      </c>
      <c r="B34" s="43" t="s">
        <v>9</v>
      </c>
      <c r="C34" s="46">
        <v>800</v>
      </c>
      <c r="D34" s="34" t="s">
        <v>7</v>
      </c>
      <c r="E34" s="27">
        <v>0.63</v>
      </c>
      <c r="F34" s="37">
        <f>F$2+0.63*(C34-F$2)</f>
        <v>508.44</v>
      </c>
      <c r="G34" s="11" t="s">
        <v>7</v>
      </c>
    </row>
    <row r="35" spans="1:7" ht="18">
      <c r="A35" s="25" t="s">
        <v>6</v>
      </c>
      <c r="B35" s="25"/>
      <c r="C35" s="35">
        <v>12</v>
      </c>
      <c r="D35" s="25" t="s">
        <v>7</v>
      </c>
      <c r="E35" s="47" t="s">
        <v>19</v>
      </c>
      <c r="F35" s="47">
        <v>18</v>
      </c>
      <c r="G35" s="47" t="s">
        <v>7</v>
      </c>
    </row>
    <row r="36" spans="1:5" ht="18">
      <c r="A36" s="11" t="s">
        <v>10</v>
      </c>
      <c r="B36" s="26" t="s">
        <v>9</v>
      </c>
      <c r="C36" s="34">
        <v>58</v>
      </c>
      <c r="D36" s="33" t="s">
        <v>11</v>
      </c>
      <c r="E36" s="1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LproDEST</dc:creator>
  <cp:keywords/>
  <dc:description/>
  <cp:lastModifiedBy>DenisM</cp:lastModifiedBy>
  <dcterms:created xsi:type="dcterms:W3CDTF">2011-01-05T09:35:53Z</dcterms:created>
  <dcterms:modified xsi:type="dcterms:W3CDTF">2012-12-11T08:59:11Z</dcterms:modified>
  <cp:category/>
  <cp:version/>
  <cp:contentType/>
  <cp:contentStatus/>
</cp:coreProperties>
</file>